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F:\Hadsten\Kunder\6063029 - Hammel Elforsyning Net AS\Reguleringsregnskaber\2025\"/>
    </mc:Choice>
  </mc:AlternateContent>
  <xr:revisionPtr revIDLastSave="0" documentId="13_ncr:1_{85405B3B-ADF5-4119-A4DE-B3542B3D6AE1}"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38280" yWindow="-120" windowWidth="38640" windowHeight="211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6" i="1" l="1"/>
  <c r="I268" i="1"/>
  <c r="I267" i="1"/>
  <c r="I266" i="1"/>
  <c r="I265" i="1"/>
  <c r="I264" i="1"/>
  <c r="I263" i="1"/>
  <c r="I260" i="1"/>
  <c r="H260" i="1"/>
  <c r="G260" i="1"/>
  <c r="F260" i="1"/>
  <c r="I209" i="1"/>
  <c r="G248" i="1"/>
  <c r="I232" i="1"/>
  <c r="I231" i="1"/>
  <c r="G170" i="1"/>
  <c r="E170" i="1"/>
  <c r="G166" i="1"/>
  <c r="G164" i="1"/>
  <c r="J171" i="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<sst xmlns="http://schemas.openxmlformats.org/spreadsheetml/2006/main" count="487" uniqueCount="353">
  <si>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</si>
  <si>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</si>
  <si>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</si>
  <si>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</si>
  <si>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</si>
  <si>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</si>
  <si>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</si>
  <si>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</si>
  <si>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</si>
  <si>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</si>
  <si>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</si>
  <si>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</si>
  <si>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</si>
  <si>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</si>
  <si>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</si>
  <si>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</si>
  <si>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</si>
  <si>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</si>
  <si>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</si>
  <si>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</si>
  <si>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</si>
  <si>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</si>
  <si>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</si>
  <si>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</si>
  <si>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</si>
  <si>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</si>
  <si>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</si>
  <si>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</si>
  <si>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</si>
  <si>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</si>
  <si>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</si>
  <si>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</si>
  <si>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</si>
  <si>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</si>
  <si>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</si>
  <si>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</si>
  <si>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</si>
  <si>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</si>
  <si>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</si>
  <si>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</si>
  <si>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</si>
  <si>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</si>
  <si>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</si>
  <si>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</si>
  <si>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</si>
  <si>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</si>
  <si>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</si>
  <si>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</si>
  <si>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</si>
  <si>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</si>
  <si>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</si>
  <si>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</si>
  <si>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</si>
  <si>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</si>
  <si>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</si>
  <si>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</si>
  <si>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</si>
  <si>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</si>
  <si>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</si>
  <si>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</si>
  <si>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</si>
  <si>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</si>
  <si>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</si>
  <si>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</si>
  <si>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</si>
  <si>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</si>
  <si>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</si>
  <si>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</si>
  <si>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</si>
  <si>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</si>
  <si>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</si>
  <si>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</si>
  <si>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</si>
  <si>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</si>
  <si>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</si>
  <si>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</si>
  <si>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</si>
  <si>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</si>
  <si>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</si>
  <si>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</si>
  <si>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</si>
  <si>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</si>
  <si>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</si>
  <si>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</si>
  <si>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</si>
  <si>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</si>
  <si>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</si>
  <si>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</si>
  <si>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</si>
  <si>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</si>
  <si>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</si>
  <si>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</si>
  <si>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</si>
  <si>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</si>
  <si>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</si>
  <si>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</si>
  <si>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</si>
  <si>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</si>
  <si>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</si>
  <si>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</si>
  <si>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</si>
  <si>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</si>
  <si>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</si>
  <si>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</si>
  <si>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</si>
  <si>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</si>
  <si>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</si>
  <si>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</si>
  <si>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</si>
  <si>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</si>
  <si>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</si>
  <si>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</si>
  <si>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</si>
  <si>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</si>
  <si>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</si>
  <si>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</si>
  <si>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</si>
  <si>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</si>
  <si>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</si>
  <si>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</si>
  <si>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</si>
  <si>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</si>
  <si>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</si>
  <si>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</si>
  <si>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</si>
  <si>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</si>
  <si>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</si>
  <si>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</si>
  <si>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</si>
  <si>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</si>
  <si>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</si>
  <si>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</si>
  <si>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</si>
  <si>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</si>
  <si>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</si>
  <si>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</si>
  <si>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</si>
  <si>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</si>
  <si>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</si>
  <si>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</si>
  <si>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</si>
  <si>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</si>
  <si>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</si>
  <si>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</si>
  <si>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</si>
  <si>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</si>
  <si>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</si>
  <si>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</si>
  <si>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</si>
  <si>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</si>
  <si>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</si>
  <si>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</si>
  <si>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</si>
  <si>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</si>
  <si>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</si>
  <si>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</si>
  <si>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</si>
  <si>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</si>
  <si>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</si>
  <si>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</si>
  <si>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</si>
  <si>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</si>
  <si>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</si>
  <si>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</si>
  <si>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</si>
  <si>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</si>
  <si>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</si>
  <si>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</si>
  <si>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</si>
  <si>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</si>
  <si>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</si>
  <si>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</si>
  <si>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</si>
  <si>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</si>
  <si>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</si>
  <si>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</si>
  <si>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</si>
  <si>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</si>
  <si>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</si>
  <si>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</si>
  <si>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</si>
  <si>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</si>
  <si>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</si>
  <si>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</si>
  <si>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</si>
  <si>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</si>
  <si>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</si>
  <si>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</si>
  <si>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</si>
  <si>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</si>
  <si>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</si>
  <si>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</si>
  <si>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</si>
  <si>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</si>
  <si>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</si>
  <si>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</si>
  <si>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</si>
  <si>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</si>
  <si>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</si>
  <si>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</si>
  <si>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</si>
  <si>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</si>
  <si>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</si>
  <si>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</si>
  <si>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</si>
  <si>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</si>
  <si>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</si>
  <si>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</si>
  <si>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</si>
  <si>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</si>
  <si>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</si>
  <si>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</si>
  <si>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</si>
  <si>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</si>
  <si>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</si>
  <si>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</si>
  <si>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</si>
  <si>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</si>
  <si>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</si>
  <si>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</si>
  <si>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</si>
  <si>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</si>
  <si>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</si>
  <si>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</si>
  <si>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</si>
  <si>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</si>
  <si>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</si>
  <si>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</si>
  <si>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</si>
  <si>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</si>
  <si>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</si>
  <si>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</si>
  <si>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</si>
  <si>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</si>
  <si>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</si>
  <si>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</si>
  <si>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</si>
  <si>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</si>
  <si>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</si>
  <si>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</si>
  <si>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</si>
  <si>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</si>
  <si>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</si>
  <si>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</si>
  <si>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</si>
  <si>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</si>
  <si>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</si>
  <si>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</si>
  <si>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</si>
  <si>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</si>
  <si>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</si>
  <si>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</si>
  <si>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</si>
  <si>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</si>
  <si>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</si>
  <si>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</si>
  <si>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</si>
  <si>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</si>
  <si>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</si>
  <si>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</si>
  <si>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</si>
  <si>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</si>
  <si>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</si>
  <si>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</si>
  <si>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</si>
  <si>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</si>
  <si>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</si>
  <si>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</si>
  <si>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</si>
  <si>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</si>
  <si>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</si>
  <si>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</si>
  <si>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</si>
  <si>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</si>
  <si>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</si>
  <si>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</si>
  <si>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</si>
  <si>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</si>
  <si>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</si>
  <si>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</si>
  <si>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</si>
  <si>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</si>
  <si>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</si>
  <si>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</si>
  <si>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</si>
  <si>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</si>
  <si>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</si>
  <si>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</si>
  <si>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</si>
  <si>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</si>
  <si>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</si>
  <si>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</si>
  <si>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</si>
  <si>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</si>
  <si>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</si>
  <si>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</si>
  <si>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</si>
  <si>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</si>
  <si>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</si>
  <si>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</si>
  <si>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</si>
  <si>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</si>
  <si>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</si>
  <si>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</si>
  <si>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</si>
  <si>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</si>
  <si>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</si>
  <si>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</si>
  <si>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</si>
  <si>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</si>
  <si>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</si>
  <si>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</si>
  <si>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</si>
  <si>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</si>
  <si>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</si>
  <si>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</si>
  <si>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</si>
  <si>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</si>
  <si>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</si>
  <si>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</si>
  <si>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</si>
  <si>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</si>
  <si>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</si>
  <si>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</si>
  <si>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</si>
  <si>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</si>
  <si>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</si>
  <si>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</si>
  <si>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</si>
  <si>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</si>
  <si>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</si>
  <si>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</si>
  <si>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</si>
  <si>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</si>
  <si>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</si>
  <si>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</si>
  <si>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</si>
  <si>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</si>
  <si>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</si>
  <si>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</si>
  <si>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</si>
  <si>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</si>
  <si>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</si>
  <si>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</si>
  <si>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</si>
  <si>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Steffen Andersen</t>
  </si>
  <si>
    <t>Industrivej 7</t>
  </si>
  <si>
    <t>8450</t>
  </si>
  <si>
    <t>Hammel</t>
  </si>
  <si>
    <t>2. HEF Ledelsesberetning 2025</t>
  </si>
  <si>
    <t>3. HEF Ledelsespåtegning 2025</t>
  </si>
  <si>
    <t>4. HEF revisorerklæring 2025</t>
  </si>
  <si>
    <t>6. Specifikation myndighedsbehandling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</si>
</sst>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view="pageBreakPreview" topLeftCell="A274" zoomScale="60" zoomScaleNormal="100" workbookViewId="0">
      <selection activeCell="I326" sqref="I326"/>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61</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t="s">
        <v>347</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6999127</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142</v>
      </c>
      <c r="B17" s="85"/>
      <c r="C17" s="85"/>
      <c r="D17" s="85"/>
      <c r="E17" s="85"/>
      <c r="F17" s="85"/>
      <c r="G17" s="85"/>
      <c r="H17" s="85"/>
      <c r="I17" s="60"/>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9451259</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6496627</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7082170</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4354778</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969300</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1505433</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69</v>
      </c>
      <c r="B38" s="85"/>
      <c r="C38" s="85"/>
      <c r="D38" s="85"/>
      <c r="E38" s="85"/>
      <c r="F38" s="85"/>
      <c r="G38" s="85"/>
      <c r="H38" s="85"/>
      <c r="I38" s="60">
        <v>1505433</v>
      </c>
      <c r="J38" s="60"/>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13648805</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20982192</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867758</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1015643</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37084625</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f>+I55</f>
        <v>37084625</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39279619</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39344159</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39225628</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39427556</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36959304</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34710691</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36997655</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1170929.93</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1219550</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4100</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0</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3882</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55</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4060</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0</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54</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92</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c r="F132" s="65"/>
      <c r="G132" s="65"/>
      <c r="H132" s="65"/>
      <c r="I132" s="65"/>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c r="F133" s="65"/>
      <c r="G133" s="65"/>
      <c r="H133" s="65"/>
      <c r="I133" s="65"/>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c r="F134" s="65"/>
      <c r="G134" s="65"/>
      <c r="H134" s="65"/>
      <c r="I134" s="65"/>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c r="F135" s="65"/>
      <c r="G135" s="65"/>
      <c r="H135" s="65"/>
      <c r="I135" s="65"/>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c r="F136" s="65"/>
      <c r="G136" s="65"/>
      <c r="H136" s="65"/>
      <c r="I136" s="65"/>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c r="F137" s="65"/>
      <c r="G137" s="65"/>
      <c r="H137" s="65"/>
      <c r="I137" s="65"/>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c r="F138" s="65"/>
      <c r="G138" s="65"/>
      <c r="H138" s="65"/>
      <c r="I138" s="65"/>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c r="F139" s="65"/>
      <c r="G139" s="65"/>
      <c r="H139" s="65"/>
      <c r="I139" s="65"/>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c r="F140" s="65"/>
      <c r="G140" s="65"/>
      <c r="H140" s="65"/>
      <c r="I140" s="65"/>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c r="F141" s="65"/>
      <c r="G141" s="65"/>
      <c r="H141" s="65"/>
      <c r="I141" s="65"/>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c r="F142" s="65"/>
      <c r="G142" s="65"/>
      <c r="H142" s="65"/>
      <c r="I142" s="65"/>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c r="F143" s="65"/>
      <c r="G143" s="65"/>
      <c r="H143" s="65"/>
      <c r="I143" s="65"/>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c r="F146" s="65"/>
      <c r="G146" s="65">
        <v>7</v>
      </c>
      <c r="H146" s="65"/>
      <c r="I146" s="65"/>
      <c r="J146" s="66">
        <f t="shared" ref="J146:J151" si="2">IF(SUM(E146:I146)=0, "", SUM(E146:I146))</f>
        <v>7</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1.1000000000000001</v>
      </c>
      <c r="F147" s="65">
        <v>0.7</v>
      </c>
      <c r="G147" s="65">
        <v>20.260000000000002</v>
      </c>
      <c r="H147" s="65">
        <v>2</v>
      </c>
      <c r="I147" s="65"/>
      <c r="J147" s="66">
        <f t="shared" si="2"/>
        <v>24.060000000000002</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0.3</v>
      </c>
      <c r="F148" s="65">
        <v>0.1</v>
      </c>
      <c r="G148" s="65">
        <v>10.1</v>
      </c>
      <c r="H148" s="65">
        <v>2.56</v>
      </c>
      <c r="I148" s="65"/>
      <c r="J148" s="66">
        <f t="shared" si="2"/>
        <v>13.06</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c r="F149" s="65"/>
      <c r="G149" s="65"/>
      <c r="H149" s="65"/>
      <c r="I149" s="65"/>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c r="F150" s="65"/>
      <c r="G150" s="65"/>
      <c r="H150" s="65"/>
      <c r="I150" s="65"/>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c r="F151" s="65"/>
      <c r="G151" s="65"/>
      <c r="H151" s="65"/>
      <c r="I151" s="65"/>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c r="F154" s="65"/>
      <c r="G154" s="65"/>
      <c r="H154" s="65"/>
      <c r="I154" s="65"/>
      <c r="J154" s="66" t="str">
        <f t="shared" ref="J154:J161" si="3">IF(SUM(E154:I154)=0, "", SUM(E154:I154))</f>
        <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2</v>
      </c>
      <c r="F155" s="65">
        <v>0</v>
      </c>
      <c r="G155" s="65">
        <v>14</v>
      </c>
      <c r="H155" s="65">
        <v>3</v>
      </c>
      <c r="I155" s="65"/>
      <c r="J155" s="66">
        <f t="shared" si="3"/>
        <v>19</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1</v>
      </c>
      <c r="F156" s="65">
        <v>2</v>
      </c>
      <c r="G156" s="65">
        <v>32</v>
      </c>
      <c r="H156" s="65">
        <v>0</v>
      </c>
      <c r="I156" s="65"/>
      <c r="J156" s="66">
        <f t="shared" si="3"/>
        <v>35</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1</v>
      </c>
      <c r="H157" s="65">
        <v>0</v>
      </c>
      <c r="I157" s="65"/>
      <c r="J157" s="66">
        <f t="shared" si="3"/>
        <v>1</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c r="F158" s="65"/>
      <c r="G158" s="65"/>
      <c r="H158" s="65"/>
      <c r="I158" s="65"/>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c r="F159" s="65"/>
      <c r="G159" s="65"/>
      <c r="H159" s="65"/>
      <c r="I159" s="65"/>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c r="F160" s="65"/>
      <c r="G160" s="65"/>
      <c r="H160" s="65"/>
      <c r="I160" s="65"/>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c r="F161" s="65"/>
      <c r="G161" s="65"/>
      <c r="H161" s="65"/>
      <c r="I161" s="65"/>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2.21</v>
      </c>
      <c r="F164" s="65">
        <v>1.65</v>
      </c>
      <c r="G164" s="65">
        <f>70.09+1.62+1.49</f>
        <v>73.2</v>
      </c>
      <c r="H164" s="65">
        <v>9.06</v>
      </c>
      <c r="I164" s="65"/>
      <c r="J164" s="66">
        <f>IF(SUM(E164:I164)=0, "", SUM(E164:I164))</f>
        <v>86.12</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c r="F165" s="65"/>
      <c r="G165" s="65"/>
      <c r="H165" s="65"/>
      <c r="I165" s="65"/>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55</v>
      </c>
      <c r="F166" s="65">
        <v>31</v>
      </c>
      <c r="G166" s="65">
        <f>1135+7+13</f>
        <v>1155</v>
      </c>
      <c r="H166" s="65">
        <v>43</v>
      </c>
      <c r="I166" s="65"/>
      <c r="J166" s="66">
        <f>IF(SUM(E166:I166)=0, "", SUM(E166:I166))</f>
        <v>1284</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c r="F167" s="65"/>
      <c r="G167" s="65"/>
      <c r="H167" s="65"/>
      <c r="I167" s="65"/>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f>403-16</f>
        <v>387</v>
      </c>
      <c r="F170" s="65">
        <v>96</v>
      </c>
      <c r="G170" s="65">
        <f>3420+51+40</f>
        <v>3511</v>
      </c>
      <c r="H170" s="65">
        <v>106</v>
      </c>
      <c r="I170" s="65"/>
      <c r="J170" s="66">
        <f>IF(SUM(E170:I170)=0, "", SUM(E170:I170))</f>
        <v>4100</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c r="F171" s="65"/>
      <c r="G171" s="65"/>
      <c r="H171" s="65"/>
      <c r="I171" s="65"/>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142</v>
      </c>
      <c r="B181" s="72"/>
      <c r="C181" s="72"/>
      <c r="D181" s="72"/>
      <c r="E181" s="72"/>
      <c r="F181" s="72"/>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142</v>
      </c>
      <c r="B182" s="72"/>
      <c r="C182" s="72"/>
      <c r="D182" s="72"/>
      <c r="E182" s="72"/>
      <c r="F182" s="72"/>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f>37.07+0.63</f>
        <v>37.700000000000003</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c r="G216" s="65"/>
      <c r="H216" s="65"/>
      <c r="I216" s="65"/>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c r="G217" s="65"/>
      <c r="H217" s="65"/>
      <c r="I217" s="65"/>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c r="G218" s="65"/>
      <c r="H218" s="65"/>
      <c r="I218" s="65"/>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c r="G219" s="65"/>
      <c r="H219" s="65"/>
      <c r="I219" s="65"/>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c r="G220" s="65"/>
      <c r="H220" s="65"/>
      <c r="I220" s="65"/>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c r="G221" s="65"/>
      <c r="H221" s="65"/>
      <c r="I221" s="65"/>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c r="G222" s="65"/>
      <c r="H222" s="65"/>
      <c r="I222" s="65"/>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c r="G223" s="65"/>
      <c r="H223" s="65"/>
      <c r="I223" s="65"/>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c r="G224" s="65"/>
      <c r="H224" s="65"/>
      <c r="I224" s="65"/>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c r="G225" s="65"/>
      <c r="H225" s="65"/>
      <c r="I225" s="65"/>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c r="G226" s="65"/>
      <c r="H226" s="65"/>
      <c r="I226" s="65"/>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c r="G227" s="65"/>
      <c r="H227" s="65"/>
      <c r="I227" s="65"/>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7</v>
      </c>
      <c r="G230" s="65"/>
      <c r="H230" s="65"/>
      <c r="I230" s="65">
        <v>7</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24.17</v>
      </c>
      <c r="G231" s="65"/>
      <c r="H231" s="65">
        <v>0.11</v>
      </c>
      <c r="I231" s="65">
        <f>F231-H231</f>
        <v>24.060000000000002</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12.79</v>
      </c>
      <c r="G232" s="65">
        <v>0.27</v>
      </c>
      <c r="H232" s="65"/>
      <c r="I232" s="65">
        <f>F232+G232</f>
        <v>13.059999999999999</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c r="G233" s="65"/>
      <c r="H233" s="65"/>
      <c r="I233" s="65"/>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c r="G234" s="65"/>
      <c r="H234" s="65"/>
      <c r="I234" s="65"/>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c r="G235" s="65"/>
      <c r="H235" s="65"/>
      <c r="I235" s="65"/>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c r="G238" s="65"/>
      <c r="H238" s="65"/>
      <c r="I238" s="65"/>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19</v>
      </c>
      <c r="G239" s="65"/>
      <c r="H239" s="65"/>
      <c r="I239" s="65">
        <v>19</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34</v>
      </c>
      <c r="G240" s="65">
        <v>1</v>
      </c>
      <c r="H240" s="65"/>
      <c r="I240" s="65">
        <v>35</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1</v>
      </c>
      <c r="G241" s="65"/>
      <c r="H241" s="65"/>
      <c r="I241" s="65">
        <v>1</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c r="G242" s="65"/>
      <c r="H242" s="65"/>
      <c r="I242" s="65"/>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c r="G243" s="65"/>
      <c r="H243" s="65"/>
      <c r="I243" s="65"/>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c r="G244" s="65"/>
      <c r="H244" s="65"/>
      <c r="I244" s="65"/>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c r="G245" s="65"/>
      <c r="H245" s="65"/>
      <c r="I245" s="65"/>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84.63</v>
      </c>
      <c r="G248" s="65">
        <f>I248-F248</f>
        <v>1.4900000000000091</v>
      </c>
      <c r="H248" s="65"/>
      <c r="I248" s="65">
        <v>86.12</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c r="G249" s="65"/>
      <c r="H249" s="65"/>
      <c r="I249" s="65"/>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1271</v>
      </c>
      <c r="G250" s="65">
        <v>69</v>
      </c>
      <c r="H250" s="65">
        <v>56</v>
      </c>
      <c r="I250" s="65">
        <v>1284</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c r="G251" s="65"/>
      <c r="H251" s="65"/>
      <c r="I251" s="65"/>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4060</v>
      </c>
      <c r="G254" s="65">
        <v>40</v>
      </c>
      <c r="H254" s="65"/>
      <c r="I254" s="65">
        <v>4100</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c r="G255" s="65"/>
      <c r="H255" s="65"/>
      <c r="I255" s="65"/>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f>+SUM(F263:F269)</f>
        <v>58270090</v>
      </c>
      <c r="G260" s="65">
        <f>+SUM(G263:G269)</f>
        <v>3543657</v>
      </c>
      <c r="H260" s="65">
        <f>+SUM(H263:H269)</f>
        <v>0</v>
      </c>
      <c r="I260" s="65">
        <f>+SUM(I263:I269)</f>
        <v>61813747</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1778178</v>
      </c>
      <c r="G263" s="69">
        <v>0</v>
      </c>
      <c r="H263" s="69">
        <v>0</v>
      </c>
      <c r="I263" s="69">
        <f t="shared" ref="I263:I268" si="8">+F263+G263-H263</f>
        <v>1778178</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7888305</v>
      </c>
      <c r="G264" s="69">
        <v>143581</v>
      </c>
      <c r="H264" s="69">
        <v>0</v>
      </c>
      <c r="I264" s="69">
        <f t="shared" si="8"/>
        <v>8031886</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0</v>
      </c>
      <c r="G265" s="69">
        <v>0</v>
      </c>
      <c r="H265" s="69">
        <v>0</v>
      </c>
      <c r="I265" s="69">
        <f t="shared" si="8"/>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48603607</v>
      </c>
      <c r="G266" s="69">
        <v>3400076</v>
      </c>
      <c r="H266" s="69">
        <v>0</v>
      </c>
      <c r="I266" s="69">
        <f t="shared" si="8"/>
        <v>52003683</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0</v>
      </c>
      <c r="G267" s="69">
        <v>0</v>
      </c>
      <c r="H267" s="69">
        <v>0</v>
      </c>
      <c r="I267" s="69">
        <f t="shared" si="8"/>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0</v>
      </c>
      <c r="G268" s="69">
        <v>0</v>
      </c>
      <c r="H268" s="69">
        <v>0</v>
      </c>
      <c r="I268" s="69">
        <f t="shared" si="8"/>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271792</v>
      </c>
      <c r="G279" s="65"/>
      <c r="H279" s="65"/>
      <c r="I279" s="65"/>
      <c r="J279" s="79" t="s">
        <v>352</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c r="G281" s="65"/>
      <c r="H281" s="65"/>
      <c r="I281" s="65"/>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4100</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t="s">
        <v>349</v>
      </c>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t="s">
        <v>350</v>
      </c>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t="s">
        <v>351</v>
      </c>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scale="41" orientation="portrait" r:id="rId1"/>
  <rowBreaks count="3" manualBreakCount="3">
    <brk id="78" max="16383" man="1"/>
    <brk id="171" max="16383" man="1"/>
    <brk id="256" max="16383"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1505433</v>
      </c>
    </row>
    <row r="52" spans="1:2" x14ac:dyDescent="0.2">
      <c r="A52" t="s">
        <v>152</v>
      </c>
      <c r="B52">
        <f>+SUM(RR!I38:I40)</f>
        <v>1505433</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Ruben Stæhr</cp:lastModifiedBy>
  <cp:lastPrinted>2026-06-29T06:25:33Z</cp:lastPrinted>
  <dcterms:created xsi:type="dcterms:W3CDTF">2022-03-11T12:55:18Z</dcterms:created>
  <dcterms:modified xsi:type="dcterms:W3CDTF">2026-06-29T06:27:58Z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TBCO_ScreenResolution">
    <vt:lpwstr>96 96 1920 1080</vt:lpwstr>
  </property>
</Properties>
</file>