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enne_projektmappe"/>
  <mc:AlternateContent xmlns:mc="http://schemas.openxmlformats.org/markup-compatibility/2006">
    <mc:Choice Requires="x15">
      <x15ac:absPath xmlns:x15ac="http://schemas.microsoft.com/office/spreadsheetml/2010/11/ac" url="L:\Økonomi - FHØKO\Regnskab\2025\12 - Årsregnskab 2025\20. Elektrus\Reguleringsregnskab 2025 Elektrus\"/>
    </mc:Choice>
  </mc:AlternateContent>
  <xr:revisionPtr revIDLastSave="0" documentId="13_ncr:1_{10E3E804-0433-4928-9C00-858A5BA0FB1E}"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4" i="1" l="1"/>
  <c r="G148" i="1"/>
  <c r="G147" i="1"/>
  <c r="I33" i="1" l="1"/>
  <c r="I32" i="1"/>
  <c r="I255" i="1" l="1"/>
  <c r="I254" i="1"/>
  <c r="I251" i="1"/>
  <c r="I250" i="1"/>
  <c r="I249" i="1"/>
  <c r="I248" i="1"/>
  <c r="I245" i="1"/>
  <c r="I244" i="1"/>
  <c r="I243" i="1"/>
  <c r="I242" i="1"/>
  <c r="I241" i="1"/>
  <c r="I240" i="1"/>
  <c r="I239" i="1"/>
  <c r="I238" i="1"/>
  <c r="I232" i="1"/>
  <c r="I231" i="1"/>
  <c r="G235" i="1"/>
  <c r="G234" i="1"/>
  <c r="G233" i="1"/>
  <c r="G230" i="1"/>
  <c r="F235" i="1"/>
  <c r="F234" i="1"/>
  <c r="F233" i="1"/>
  <c r="F230" i="1"/>
  <c r="I260" i="1"/>
  <c r="H260" i="1"/>
  <c r="G260" i="1"/>
  <c r="I269" i="1"/>
  <c r="I268" i="1"/>
  <c r="I267" i="1"/>
  <c r="I266" i="1"/>
  <c r="I265" i="1"/>
  <c r="I264" i="1"/>
  <c r="I263"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H235" i="1" l="1"/>
  <c r="I235" i="1"/>
  <c r="H234" i="1"/>
  <c r="I234" i="1" s="1"/>
  <c r="J234" i="1" s="1"/>
  <c r="H233" i="1"/>
  <c r="I233" i="1" s="1"/>
  <c r="J233" i="1" s="1"/>
  <c r="H230" i="1"/>
  <c r="I230" i="1" s="1"/>
  <c r="J230" i="1" s="1"/>
  <c r="J255" i="1"/>
  <c r="J254" i="1"/>
  <c r="J249" i="1"/>
  <c r="J250" i="1"/>
  <c r="J251" i="1"/>
  <c r="J248" i="1"/>
  <c r="J239" i="1"/>
  <c r="J240" i="1"/>
  <c r="J241" i="1"/>
  <c r="J242" i="1"/>
  <c r="J243" i="1"/>
  <c r="J244" i="1"/>
  <c r="J245" i="1"/>
  <c r="J238" i="1"/>
  <c r="J231" i="1"/>
  <c r="J232" i="1"/>
  <c r="J235"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<sst xmlns="http://schemas.openxmlformats.org/spreadsheetml/2006/main" count="483" uniqueCount="350">
  <si>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</si>
  <si>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</si>
  <si>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</si>
  <si>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</si>
  <si>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</si>
  <si>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</si>
  <si>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</si>
  <si>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</si>
  <si>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</si>
  <si>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</si>
  <si>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</si>
  <si>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</si>
  <si>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</si>
  <si>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</si>
  <si>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</si>
  <si>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</si>
  <si>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</si>
  <si>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</si>
  <si>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</si>
  <si>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</si>
  <si>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</si>
  <si>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</si>
  <si>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</si>
  <si>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</si>
  <si>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</si>
  <si>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</si>
  <si>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</si>
  <si>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</si>
  <si>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</si>
  <si>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</si>
  <si>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</si>
  <si>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</si>
  <si>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</si>
  <si>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</si>
  <si>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</si>
  <si>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</si>
  <si>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</si>
  <si>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</si>
  <si>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</si>
  <si>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</si>
  <si>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</si>
  <si>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</si>
  <si>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</si>
  <si>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</si>
  <si>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</si>
  <si>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</si>
  <si>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</si>
  <si>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</si>
  <si>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</si>
  <si>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</si>
  <si>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</si>
  <si>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</si>
  <si>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</si>
  <si>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</si>
  <si>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</si>
  <si>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</si>
  <si>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</si>
  <si>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</si>
  <si>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</si>
  <si>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</si>
  <si>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</si>
  <si>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</si>
  <si>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</si>
  <si>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</si>
  <si>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</si>
  <si>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</si>
  <si>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</si>
  <si>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</si>
  <si>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</si>
  <si>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</si>
  <si>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</si>
  <si>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</si>
  <si>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</si>
  <si>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</si>
  <si>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</si>
  <si>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</si>
  <si>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</si>
  <si>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</si>
  <si>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</si>
  <si>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</si>
  <si>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</si>
  <si>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</si>
  <si>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</si>
  <si>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</si>
  <si>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</si>
  <si>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</si>
  <si>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</si>
  <si>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</si>
  <si>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</si>
  <si>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</si>
  <si>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</si>
  <si>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</si>
  <si>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</si>
  <si>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</si>
  <si>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</si>
  <si>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</si>
  <si>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</si>
  <si>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</si>
  <si>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</si>
  <si>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</si>
  <si>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</si>
  <si>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</si>
  <si>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</si>
  <si>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</si>
  <si>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</si>
  <si>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</si>
  <si>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</si>
  <si>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</si>
  <si>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</si>
  <si>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</si>
  <si>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</si>
  <si>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</si>
  <si>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</si>
  <si>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</si>
  <si>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</si>
  <si>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</si>
  <si>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</si>
  <si>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</si>
  <si>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</si>
  <si>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</si>
  <si>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</si>
  <si>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</si>
  <si>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</si>
  <si>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</si>
  <si>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</si>
  <si>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</si>
  <si>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</si>
  <si>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</si>
  <si>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</si>
  <si>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</si>
  <si>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</si>
  <si>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</si>
  <si>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</si>
  <si>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</si>
  <si>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</si>
  <si>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</si>
  <si>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</si>
  <si>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</si>
  <si>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</si>
  <si>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</si>
  <si>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</si>
  <si>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</si>
  <si>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</si>
  <si>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</si>
  <si>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</si>
  <si>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</si>
  <si>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</si>
  <si>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</si>
  <si>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</si>
  <si>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</si>
  <si>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</si>
  <si>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</si>
  <si>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</si>
  <si>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</si>
  <si>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</si>
  <si>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</si>
  <si>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</si>
  <si>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</si>
  <si>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</si>
  <si>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</si>
  <si>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</si>
  <si>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</si>
  <si>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</si>
  <si>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</si>
  <si>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</si>
  <si>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</si>
  <si>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</si>
  <si>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</si>
  <si>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</si>
  <si>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</si>
  <si>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</si>
  <si>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</si>
  <si>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</si>
  <si>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</si>
  <si>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</si>
  <si>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</si>
  <si>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</si>
  <si>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</si>
  <si>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</si>
  <si>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</si>
  <si>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</si>
  <si>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</si>
  <si>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</si>
  <si>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</si>
  <si>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</si>
  <si>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</si>
  <si>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</si>
  <si>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</si>
  <si>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</si>
  <si>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</si>
  <si>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</si>
  <si>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</si>
  <si>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</si>
  <si>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</si>
  <si>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</si>
  <si>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</si>
  <si>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</si>
  <si>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</si>
  <si>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</si>
  <si>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</si>
  <si>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</si>
  <si>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</si>
  <si>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</si>
  <si>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</si>
  <si>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</si>
  <si>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</si>
  <si>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</si>
  <si>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</si>
  <si>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</si>
  <si>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</si>
  <si>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</si>
  <si>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</si>
  <si>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</si>
  <si>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</si>
  <si>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</si>
  <si>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</si>
  <si>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</si>
  <si>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</si>
  <si>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</si>
  <si>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</si>
  <si>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</si>
  <si>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</si>
  <si>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</si>
  <si>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</si>
  <si>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</si>
  <si>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</si>
  <si>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</si>
  <si>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</si>
  <si>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</si>
  <si>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</si>
  <si>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</si>
  <si>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</si>
  <si>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</si>
  <si>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</si>
  <si>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</si>
  <si>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</si>
  <si>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</si>
  <si>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</si>
  <si>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</si>
  <si>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</si>
  <si>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</si>
  <si>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</si>
  <si>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</si>
  <si>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</si>
  <si>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</si>
  <si>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</si>
  <si>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</si>
  <si>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</si>
  <si>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</si>
  <si>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</si>
  <si>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</si>
  <si>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</si>
  <si>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</si>
  <si>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</si>
  <si>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</si>
  <si>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</si>
  <si>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</si>
  <si>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</si>
  <si>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</si>
  <si>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</si>
  <si>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</si>
  <si>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</si>
  <si>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</si>
  <si>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</si>
  <si>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</si>
  <si>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</si>
  <si>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</si>
  <si>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</si>
  <si>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</si>
  <si>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</si>
  <si>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</si>
  <si>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</si>
  <si>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</si>
  <si>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</si>
  <si>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</si>
  <si>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</si>
  <si>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</si>
  <si>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</si>
  <si>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</si>
  <si>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</si>
  <si>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</si>
  <si>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</si>
  <si>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</si>
  <si>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</si>
  <si>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</si>
  <si>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</si>
  <si>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</si>
  <si>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</si>
  <si>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</si>
  <si>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</si>
  <si>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</si>
  <si>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</si>
  <si>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</si>
  <si>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</si>
  <si>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</si>
  <si>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</si>
  <si>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</si>
  <si>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</si>
  <si>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</si>
  <si>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</si>
  <si>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</si>
  <si>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</si>
  <si>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</si>
  <si>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</si>
  <si>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</si>
  <si>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</si>
  <si>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</si>
  <si>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</si>
  <si>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</si>
  <si>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</si>
  <si>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</si>
  <si>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</si>
  <si>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</si>
  <si>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</si>
  <si>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</si>
  <si>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</si>
  <si>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</si>
  <si>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</si>
  <si>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</si>
  <si>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</si>
  <si>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</si>
  <si>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</si>
  <si>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</si>
  <si>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</si>
  <si>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</si>
  <si>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</si>
  <si>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</si>
  <si>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</si>
  <si>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</si>
  <si>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</si>
  <si>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</si>
  <si>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</si>
  <si>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</si>
  <si>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</si>
  <si>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</si>
  <si>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</si>
  <si>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</si>
  <si>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</si>
  <si>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</si>
  <si>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</si>
  <si>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</si>
  <si>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</si>
  <si>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</si>
  <si>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</si>
  <si>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</si>
  <si>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Elektrus A/S</t>
  </si>
  <si>
    <t>Mathias Ravn</t>
  </si>
  <si>
    <t>Energivej 25</t>
  </si>
  <si>
    <t>Helsingør</t>
  </si>
  <si>
    <t>Ansøgningsblanket_Myndighedsbehandling 2025_Elektrus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</si>
</sst>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view="pageBreakPreview" topLeftCell="A292" zoomScale="70" zoomScaleNormal="70" zoomScaleSheetLayoutView="70" workbookViewId="0">
      <selection activeCell="K311" sqref="K311"/>
    </sheetView>
  </sheetViews>
  <sheetFormatPr defaultColWidth="9" defaultRowHeight="14.25" zeroHeight="1" x14ac:dyDescent="0.2"/>
  <cols>
    <col min="1" max="1" width="11" style="10" customWidth="1"/>
    <col min="2" max="2" width="12.625" style="10" customWidth="1"/>
    <col min="3" max="5" width="9" style="10" customWidth="1"/>
    <col min="6" max="6" width="19.125" style="10" customWidth="1"/>
    <col min="7" max="7" width="16.125" style="10" customWidth="1"/>
    <col min="8"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3000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23993170.790000003</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27579067.869999997</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15863127.470000003</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17775533.150000002</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f>9662577.71+1584323.50904171</f>
        <v>11246901.219041711</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f>1488964.86+1584323.50904171</f>
        <v>3073288.3690417102</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6179067.5999999996</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76</v>
      </c>
      <c r="B38" s="85"/>
      <c r="C38" s="85"/>
      <c r="D38" s="85"/>
      <c r="E38" s="85"/>
      <c r="F38" s="85"/>
      <c r="G38" s="85"/>
      <c r="H38" s="85"/>
      <c r="I38" s="60">
        <v>6179067.5999999996</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v>0</v>
      </c>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v>0</v>
      </c>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6.1"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90171083.151593998</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75632988.214107335</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-6074198.7053333316</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-2352516.3666666667</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110521497</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98368543</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103914409.27300002</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102621477.362</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93182968.027999997</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98559247.840000004</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93136374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91237261</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95721887</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4608019.7939999998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3745446</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19780</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7</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171</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19735</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7</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171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92</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3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3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0</v>
      </c>
      <c r="H146" s="65">
        <v>0</v>
      </c>
      <c r="I146" s="65">
        <v>0</v>
      </c>
      <c r="J146" s="66" t="str">
        <f t="shared" ref="J146:J151" si="2">IF(SUM(E146:I146)=0, "", SUM(E146:I146))</f>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7.0846669999999996</v>
      </c>
      <c r="F147" s="65">
        <v>15.960222999999999</v>
      </c>
      <c r="G147" s="65">
        <f>42.665246+0.000522000000003686</f>
        <v>42.665768000000007</v>
      </c>
      <c r="H147" s="65">
        <v>0.90934199999999998</v>
      </c>
      <c r="I147" s="65">
        <v>0</v>
      </c>
      <c r="J147" s="66">
        <f t="shared" si="2"/>
        <v>66.62</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3.8305289999999999</v>
      </c>
      <c r="F148" s="65">
        <v>9.2920090000000002</v>
      </c>
      <c r="G148" s="65">
        <f>15.485048+0.00414299999999912</f>
        <v>15.489191</v>
      </c>
      <c r="H148" s="65">
        <v>0.26827099999999998</v>
      </c>
      <c r="I148" s="65">
        <v>0</v>
      </c>
      <c r="J148" s="66">
        <f t="shared" si="2"/>
        <v>28.88</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2</v>
      </c>
      <c r="H154" s="65">
        <v>0</v>
      </c>
      <c r="I154" s="65">
        <v>0</v>
      </c>
      <c r="J154" s="66">
        <f t="shared" ref="J154:J161" si="3">IF(SUM(E154:I154)=0, "", SUM(E154:I154))</f>
        <v>2</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14</v>
      </c>
      <c r="F155" s="65">
        <v>34</v>
      </c>
      <c r="G155" s="65">
        <v>54</v>
      </c>
      <c r="H155" s="65">
        <v>0</v>
      </c>
      <c r="I155" s="65">
        <v>0</v>
      </c>
      <c r="J155" s="66">
        <f t="shared" si="3"/>
        <v>102</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5</v>
      </c>
      <c r="F156" s="65">
        <v>19</v>
      </c>
      <c r="G156" s="65">
        <v>43</v>
      </c>
      <c r="H156" s="65">
        <v>0</v>
      </c>
      <c r="I156" s="65">
        <v>0</v>
      </c>
      <c r="J156" s="66">
        <f t="shared" si="3"/>
        <v>67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16.482699999999998</v>
      </c>
      <c r="F164" s="65">
        <v>42.556381999999999</v>
      </c>
      <c r="G164" s="65">
        <f>93.945081-0.00321999999997047</f>
        <v>93.941861000000031</v>
      </c>
      <c r="H164" s="65">
        <v>1.879057</v>
      </c>
      <c r="I164" s="65">
        <v>0</v>
      </c>
      <c r="J164" s="66">
        <f>IF(SUM(E164:I164)=0, "", SUM(E164:I164))</f>
        <v>154.86000000000001</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171</v>
      </c>
      <c r="F166" s="65">
        <v>396</v>
      </c>
      <c r="G166" s="65">
        <v>1111</v>
      </c>
      <c r="H166" s="65">
        <v>8</v>
      </c>
      <c r="I166" s="65">
        <v>0</v>
      </c>
      <c r="J166" s="66">
        <f>IF(SUM(E166:I166)=0, "", SUM(E166:I166))</f>
        <v>1686</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2595</v>
      </c>
      <c r="F170" s="65">
        <v>8854</v>
      </c>
      <c r="G170" s="65">
        <v>8320</v>
      </c>
      <c r="H170" s="65">
        <v>18</v>
      </c>
      <c r="I170" s="65">
        <v>0</v>
      </c>
      <c r="J170" s="66">
        <f>IF(SUM(E170:I170)=0, "", SUM(E170:I170))</f>
        <v>19787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87.21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f>+C230+D230-E230</f>
        <v>0</v>
      </c>
      <c r="G230" s="65">
        <f t="shared" ref="G230:I230" si="5">+D230+E230-F230</f>
        <v>0</v>
      </c>
      <c r="H230" s="65">
        <f t="shared" si="5"/>
        <v>0</v>
      </c>
      <c r="I230" s="65">
        <f t="shared" si="5"/>
        <v>0</v>
      </c>
      <c r="J230" s="3" t="str">
        <f t="shared" ref="J230:J245" si="6">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69.19</v>
      </c>
      <c r="G231" s="65">
        <v>0</v>
      </c>
      <c r="H231" s="65">
        <v>2.57</v>
      </c>
      <c r="I231" s="65">
        <f>+F231+G231-H231</f>
        <v>66.62</v>
      </c>
      <c r="J231" s="3" t="str">
        <f t="shared" si="6"/>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26.27</v>
      </c>
      <c r="G232" s="65">
        <v>2.95</v>
      </c>
      <c r="H232" s="65">
        <v>0.34</v>
      </c>
      <c r="I232" s="65">
        <f>+F232+G232-H232</f>
        <v>28.88</v>
      </c>
      <c r="J232" s="3" t="str">
        <f t="shared" si="6"/>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f t="shared" ref="F233:F235" si="7">+C233+D233-E233</f>
        <v>0</v>
      </c>
      <c r="G233" s="65">
        <f t="shared" ref="G233:I233" si="8">+D233+E233-F233</f>
        <v>0</v>
      </c>
      <c r="H233" s="65">
        <f t="shared" si="8"/>
        <v>0</v>
      </c>
      <c r="I233" s="65">
        <f t="shared" si="8"/>
        <v>0</v>
      </c>
      <c r="J233" s="3" t="str">
        <f t="shared" si="6"/>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f t="shared" si="7"/>
        <v>0</v>
      </c>
      <c r="G234" s="65">
        <f t="shared" ref="G234:I234" si="9">+D234+E234-F234</f>
        <v>0</v>
      </c>
      <c r="H234" s="65">
        <f t="shared" si="9"/>
        <v>0</v>
      </c>
      <c r="I234" s="65">
        <f t="shared" si="9"/>
        <v>0</v>
      </c>
      <c r="J234" s="3" t="str">
        <f t="shared" si="6"/>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f t="shared" si="7"/>
        <v>0</v>
      </c>
      <c r="G235" s="65">
        <f t="shared" ref="G235:I235" si="10">+D235+E235-F235</f>
        <v>0</v>
      </c>
      <c r="H235" s="65">
        <f t="shared" si="10"/>
        <v>0</v>
      </c>
      <c r="I235" s="65">
        <f t="shared" si="10"/>
        <v>0</v>
      </c>
      <c r="J235" s="3" t="str">
        <f t="shared" si="6"/>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2</v>
      </c>
      <c r="G238" s="65">
        <v>0</v>
      </c>
      <c r="H238" s="65">
        <v>0</v>
      </c>
      <c r="I238" s="65">
        <f t="shared" ref="I238:I245" si="11">+F238+G238-H238</f>
        <v>2</v>
      </c>
      <c r="J238" s="3" t="str">
        <f t="shared" si="6"/>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102</v>
      </c>
      <c r="G239" s="65">
        <v>0</v>
      </c>
      <c r="H239" s="65">
        <v>0</v>
      </c>
      <c r="I239" s="65">
        <f t="shared" si="11"/>
        <v>102</v>
      </c>
      <c r="J239" s="3" t="str">
        <f t="shared" si="6"/>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67</v>
      </c>
      <c r="G240" s="65">
        <v>1</v>
      </c>
      <c r="H240" s="65">
        <v>1</v>
      </c>
      <c r="I240" s="65">
        <f t="shared" si="11"/>
        <v>67</v>
      </c>
      <c r="J240" s="3" t="str">
        <f t="shared" si="6"/>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f t="shared" si="11"/>
        <v>0</v>
      </c>
      <c r="J241" s="3" t="str">
        <f t="shared" si="6"/>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0</v>
      </c>
      <c r="G242" s="65">
        <v>0</v>
      </c>
      <c r="H242" s="65">
        <v>0</v>
      </c>
      <c r="I242" s="65">
        <f t="shared" si="11"/>
        <v>0</v>
      </c>
      <c r="J242" s="3" t="str">
        <f t="shared" si="6"/>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f t="shared" si="11"/>
        <v>0</v>
      </c>
      <c r="J243" s="3" t="str">
        <f t="shared" si="6"/>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f t="shared" si="11"/>
        <v>0</v>
      </c>
      <c r="J244" s="3" t="str">
        <f t="shared" si="6"/>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f t="shared" si="11"/>
        <v>0</v>
      </c>
      <c r="J245" s="3" t="str">
        <f t="shared" si="6"/>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154.85</v>
      </c>
      <c r="G248" s="65">
        <v>0.74</v>
      </c>
      <c r="H248" s="65">
        <v>0.73</v>
      </c>
      <c r="I248" s="65">
        <f t="shared" ref="I248:I251" si="12">+F248+G248-H248</f>
        <v>154.86000000000001</v>
      </c>
      <c r="J248" s="3" t="str">
        <f t="shared" ref="J248:J251" si="13">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f t="shared" si="12"/>
        <v>0</v>
      </c>
      <c r="J249" s="3" t="str">
        <f t="shared" si="13"/>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1688</v>
      </c>
      <c r="G250" s="65">
        <v>4</v>
      </c>
      <c r="H250" s="65">
        <v>6</v>
      </c>
      <c r="I250" s="65">
        <f t="shared" si="12"/>
        <v>1686</v>
      </c>
      <c r="J250" s="3" t="str">
        <f t="shared" si="13"/>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f t="shared" si="12"/>
        <v>0</v>
      </c>
      <c r="J251" s="3" t="str">
        <f t="shared" si="13"/>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19742</v>
      </c>
      <c r="G254" s="65">
        <v>215</v>
      </c>
      <c r="H254" s="65">
        <v>170</v>
      </c>
      <c r="I254" s="65">
        <f t="shared" ref="I254:I255" si="14">+F254+G254-H254</f>
        <v>19787</v>
      </c>
      <c r="J254" s="3" t="str">
        <f t="shared" ref="J254:J255" si="15">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f t="shared" si="14"/>
        <v>0</v>
      </c>
      <c r="J255" s="3" t="str">
        <f t="shared" si="15"/>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270319079</v>
      </c>
      <c r="G260" s="65">
        <f>+SUM(G263:G269)</f>
        <v>7669153.4799999995</v>
      </c>
      <c r="H260" s="65">
        <f>+SUM(H263:H269)</f>
        <v>0</v>
      </c>
      <c r="I260" s="65">
        <f>+SUM(I263:I269)</f>
        <v>277988232.48000002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4978574</v>
      </c>
      <c r="G263" s="69">
        <v>1252906.8999999999</v>
      </c>
      <c r="H263" s="69">
        <v>0</v>
      </c>
      <c r="I263" s="69">
        <f>+F263+G263-H263</f>
        <v>6231480.9000000004</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44962448</v>
      </c>
      <c r="G264" s="69">
        <v>625359.14</v>
      </c>
      <c r="H264" s="69">
        <v>0</v>
      </c>
      <c r="I264" s="69">
        <f t="shared" ref="I264:I269" si="16">+F264+G264-H264</f>
        <v>45587807.140000001</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27427258</v>
      </c>
      <c r="G265" s="69">
        <v>0</v>
      </c>
      <c r="H265" s="69">
        <v>0</v>
      </c>
      <c r="I265" s="69">
        <f t="shared" si="16"/>
        <v>27427258</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179843545</v>
      </c>
      <c r="G266" s="69">
        <v>5790887.4399999995</v>
      </c>
      <c r="H266" s="69">
        <v>0</v>
      </c>
      <c r="I266" s="69">
        <f t="shared" si="16"/>
        <v>185634432.44</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0</v>
      </c>
      <c r="G267" s="69">
        <v>0</v>
      </c>
      <c r="H267" s="69">
        <v>0</v>
      </c>
      <c r="I267" s="69">
        <f t="shared" si="16"/>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13107254</v>
      </c>
      <c r="G268" s="69">
        <v>0</v>
      </c>
      <c r="H268" s="69">
        <v>0</v>
      </c>
      <c r="I268" s="69">
        <f t="shared" si="16"/>
        <v>13107254</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f t="shared" si="16"/>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8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296972.40999999997</v>
      </c>
      <c r="G279" s="65"/>
      <c r="H279" s="65"/>
      <c r="I279" s="65"/>
      <c r="J279" s="79" t="s">
        <v>349</v>
      </c>
      <c r="K279" s="79"/>
      <c r="L279" s="3"/>
      <c r="M279" s="3"/>
      <c r="N279" s="3"/>
      <c r="O279" s="3"/>
      <c r="P279" s="3"/>
      <c r="Q279" s="3"/>
      <c r="R279" s="3"/>
      <c r="S279" s="3"/>
      <c r="T279" s="3"/>
      <c r="U279" s="3"/>
      <c r="V279" s="3"/>
      <c r="W279" s="3"/>
      <c r="X279" s="3"/>
      <c r="Y279" s="3"/>
      <c r="Z279" s="3"/>
      <c r="AA279" s="3"/>
      <c r="AB279" s="3"/>
      <c r="AC279" s="3"/>
      <c r="AD279" s="3"/>
      <c r="AE279" s="3"/>
    </row>
    <row r="280" spans="1:31" ht="28.3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4.1"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3.1"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4.1" customHeight="1" x14ac:dyDescent="0.2">
      <c r="A291" s="73" t="s">
        <v>332</v>
      </c>
      <c r="B291" s="73"/>
      <c r="C291" s="73"/>
      <c r="D291" s="73"/>
      <c r="E291" s="73"/>
      <c r="F291" s="60">
        <v>21419</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4.1"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3.1"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20.100000000000001"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4.1"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scale="46" orientation="portrait" r:id="rId1"/>
  <rowBreaks count="2" manualBreakCount="2">
    <brk id="78" max="16383" man="1"/>
    <brk id="236" max="10"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125" bestFit="1" customWidth="1"/>
    <col min="3" max="3" width="15.625" bestFit="1" customWidth="1"/>
    <col min="4" max="4" width="20.625" bestFit="1" customWidth="1"/>
    <col min="5" max="5" width="76.125" bestFit="1" customWidth="1"/>
    <col min="8" max="8" width="52.62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6179067.5999999996</v>
      </c>
    </row>
    <row r="52" spans="1:2" x14ac:dyDescent="0.2">
      <c r="A52" t="s">
        <v>152</v>
      </c>
      <c r="B52">
        <f>+SUM(RR!I38:I40)</f>
        <v>6179067.5999999996</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Mathias Ravn</cp:lastModifiedBy>
  <cp:lastPrinted>2023-03-22T07:40:34Z</cp:lastPrinted>
  <dcterms:created xsi:type="dcterms:W3CDTF">2022-03-11T12:55:18Z</dcterms:created>
  <dcterms:modified xsi:type="dcterms:W3CDTF">2026-06-29T12:44:36Z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