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arme\Potentiale 2030\Afrapportering\Endelig rapport\"/>
    </mc:Choice>
  </mc:AlternateContent>
  <bookViews>
    <workbookView xWindow="0" yWindow="0" windowWidth="23040" windowHeight="9192" activeTab="2"/>
  </bookViews>
  <sheets>
    <sheet name="0,5 pct. g.krav" sheetId="6" r:id="rId1"/>
    <sheet name="1 pct. g.krav" sheetId="1" r:id="rId2"/>
    <sheet name="Vægte"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6" i="6" l="1"/>
  <c r="I55" i="6"/>
  <c r="I99" i="6"/>
  <c r="J37" i="1" l="1"/>
  <c r="J36" i="1"/>
  <c r="J35" i="1"/>
  <c r="I35" i="1"/>
  <c r="F37" i="1"/>
  <c r="J37" i="6"/>
  <c r="J36" i="6"/>
  <c r="J35" i="6"/>
  <c r="I35" i="6"/>
  <c r="F37" i="6"/>
  <c r="I36" i="6" l="1"/>
  <c r="M17" i="6"/>
  <c r="J17" i="1"/>
  <c r="I17" i="1"/>
  <c r="J17" i="6"/>
  <c r="I17" i="6"/>
  <c r="I96" i="6" l="1"/>
  <c r="I75" i="6"/>
  <c r="C7" i="5"/>
  <c r="I97" i="6" l="1"/>
  <c r="D13" i="5" l="1"/>
  <c r="C19" i="5" s="1"/>
  <c r="C13" i="5"/>
  <c r="C18" i="5" s="1"/>
  <c r="C12" i="5"/>
  <c r="O11" i="5" s="1"/>
  <c r="I11" i="5" l="1"/>
  <c r="J11" i="5" s="1"/>
  <c r="P11" i="5"/>
  <c r="D12" i="5"/>
  <c r="I12" i="5" l="1"/>
  <c r="J12" i="5" s="1"/>
  <c r="I75" i="1"/>
  <c r="I13" i="5" l="1"/>
  <c r="J13" i="5" s="1"/>
  <c r="F38" i="1"/>
  <c r="I36" i="1" l="1"/>
  <c r="I55" i="1"/>
  <c r="O12" i="5"/>
  <c r="P12" i="5" s="1"/>
  <c r="I96" i="1" l="1"/>
  <c r="H24" i="5"/>
  <c r="I97" i="1" l="1"/>
  <c r="I24" i="5" l="1"/>
  <c r="J24" i="5" l="1"/>
  <c r="K24" i="5" s="1"/>
  <c r="H43" i="5" s="1"/>
  <c r="H25" i="5"/>
  <c r="I14" i="5"/>
  <c r="J14" i="5" s="1"/>
  <c r="I25" i="5"/>
  <c r="O13" i="5"/>
  <c r="P13" i="5" s="1"/>
  <c r="J15" i="5" l="1"/>
  <c r="M17" i="1"/>
  <c r="L24" i="5"/>
  <c r="I43" i="5" s="1"/>
  <c r="H26" i="5"/>
  <c r="I15" i="5"/>
  <c r="J25" i="5"/>
  <c r="K25" i="5" s="1"/>
  <c r="H44" i="5" s="1"/>
  <c r="N17" i="1" l="1"/>
  <c r="N17" i="6"/>
  <c r="M18" i="1"/>
  <c r="M18" i="6"/>
  <c r="H27" i="5"/>
  <c r="I26" i="5"/>
  <c r="O14" i="5"/>
  <c r="P14" i="5" s="1"/>
  <c r="L25" i="5"/>
  <c r="I44" i="5" s="1"/>
  <c r="N18" i="1" l="1"/>
  <c r="I18" i="1" s="1"/>
  <c r="N18" i="6"/>
  <c r="I18" i="6" s="1"/>
  <c r="I16" i="5"/>
  <c r="H28" i="5"/>
  <c r="O15" i="5"/>
  <c r="P15" i="5" s="1"/>
  <c r="J26" i="5"/>
  <c r="K26" i="5" s="1"/>
  <c r="H45" i="5" s="1"/>
  <c r="J16" i="5" l="1"/>
  <c r="J18" i="1"/>
  <c r="J18" i="6"/>
  <c r="I76" i="1"/>
  <c r="I56" i="6"/>
  <c r="M19" i="1"/>
  <c r="M19" i="6"/>
  <c r="I56" i="1"/>
  <c r="I27" i="5"/>
  <c r="J27" i="5" s="1"/>
  <c r="K27" i="5" s="1"/>
  <c r="H46" i="5" s="1"/>
  <c r="I28" i="5"/>
  <c r="L26" i="5"/>
  <c r="I45" i="5" s="1"/>
  <c r="I17" i="5" l="1"/>
  <c r="J17" i="5" s="1"/>
  <c r="H29" i="5"/>
  <c r="I37" i="6"/>
  <c r="I37" i="1"/>
  <c r="N19" i="1"/>
  <c r="I19" i="1" s="1"/>
  <c r="J19" i="1" s="1"/>
  <c r="N19" i="6"/>
  <c r="I19" i="6" s="1"/>
  <c r="J19" i="6" s="1"/>
  <c r="M20" i="1"/>
  <c r="M20" i="6"/>
  <c r="O16" i="5"/>
  <c r="P16" i="5" s="1"/>
  <c r="L27" i="5"/>
  <c r="I46" i="5" s="1"/>
  <c r="J28" i="5"/>
  <c r="K28" i="5" s="1"/>
  <c r="H47" i="5" s="1"/>
  <c r="I98" i="6" l="1"/>
  <c r="I38" i="6"/>
  <c r="J38" i="6" s="1"/>
  <c r="H30" i="5"/>
  <c r="I18" i="5"/>
  <c r="J18" i="5" s="1"/>
  <c r="H31" i="5" s="1"/>
  <c r="I38" i="1"/>
  <c r="J38" i="1" s="1"/>
  <c r="I98" i="1"/>
  <c r="I77" i="1"/>
  <c r="I57" i="1"/>
  <c r="I57" i="6"/>
  <c r="I77" i="6"/>
  <c r="M21" i="1"/>
  <c r="M21" i="6"/>
  <c r="N20" i="1"/>
  <c r="N20" i="6"/>
  <c r="I20" i="6" s="1"/>
  <c r="O17" i="5"/>
  <c r="P17" i="5" s="1"/>
  <c r="L28" i="5"/>
  <c r="I47" i="5" s="1"/>
  <c r="J20" i="6" l="1"/>
  <c r="N21" i="1"/>
  <c r="N21" i="6"/>
  <c r="I20" i="1"/>
  <c r="J20" i="1" s="1"/>
  <c r="I29" i="5"/>
  <c r="J29" i="5" s="1"/>
  <c r="K29" i="5" s="1"/>
  <c r="H48" i="5" s="1"/>
  <c r="I30" i="5"/>
  <c r="J30" i="5" s="1"/>
  <c r="K30" i="5" s="1"/>
  <c r="H49" i="5" s="1"/>
  <c r="O18" i="5"/>
  <c r="P18" i="5" s="1"/>
  <c r="I39" i="1" l="1"/>
  <c r="J39" i="1" s="1"/>
  <c r="I39" i="6"/>
  <c r="J39" i="6" s="1"/>
  <c r="I21" i="6"/>
  <c r="J21" i="6" s="1"/>
  <c r="I99" i="1"/>
  <c r="I58" i="6"/>
  <c r="I58" i="1"/>
  <c r="M23" i="1"/>
  <c r="M23" i="6"/>
  <c r="M22" i="1"/>
  <c r="M22" i="6"/>
  <c r="I21" i="1"/>
  <c r="J21" i="1" s="1"/>
  <c r="I78" i="1"/>
  <c r="I78" i="6"/>
  <c r="L29" i="5"/>
  <c r="I48" i="5" s="1"/>
  <c r="I31" i="5"/>
  <c r="J31" i="5" s="1"/>
  <c r="K31" i="5" s="1"/>
  <c r="H50" i="5" s="1"/>
  <c r="L30" i="5"/>
  <c r="I49" i="5" s="1"/>
  <c r="I100" i="6" l="1"/>
  <c r="I40" i="6"/>
  <c r="J40" i="6" s="1"/>
  <c r="I100" i="1"/>
  <c r="I40" i="1"/>
  <c r="J40" i="1" s="1"/>
  <c r="I59" i="6"/>
  <c r="I79" i="1"/>
  <c r="N23" i="1"/>
  <c r="N23" i="6"/>
  <c r="M24" i="1"/>
  <c r="M24" i="6"/>
  <c r="I79" i="6"/>
  <c r="N22" i="1"/>
  <c r="N22" i="6"/>
  <c r="I22" i="6" s="1"/>
  <c r="J22" i="6" s="1"/>
  <c r="I59" i="1"/>
  <c r="L31" i="5"/>
  <c r="I50" i="5" s="1"/>
  <c r="I41" i="6" l="1"/>
  <c r="J41" i="6" s="1"/>
  <c r="I23" i="6"/>
  <c r="I22" i="1"/>
  <c r="I101" i="1"/>
  <c r="I60" i="6"/>
  <c r="N24" i="1"/>
  <c r="N24" i="6"/>
  <c r="I101" i="6"/>
  <c r="I80" i="6"/>
  <c r="I42" i="6" l="1"/>
  <c r="J42" i="6" s="1"/>
  <c r="J23" i="6"/>
  <c r="I24" i="6" s="1"/>
  <c r="I60" i="1"/>
  <c r="I81" i="6"/>
  <c r="J22" i="1"/>
  <c r="I41" i="1"/>
  <c r="I80" i="1"/>
  <c r="I61" i="6"/>
  <c r="I102" i="1" l="1"/>
  <c r="J41" i="1"/>
  <c r="I25" i="6"/>
  <c r="J24" i="6"/>
  <c r="I23" i="1"/>
  <c r="I81" i="1" s="1"/>
  <c r="I82" i="6"/>
  <c r="I83" i="6" s="1"/>
  <c r="I43" i="6"/>
  <c r="I102" i="6"/>
  <c r="I42" i="1" l="1"/>
  <c r="J42" i="1" s="1"/>
  <c r="I61" i="1"/>
  <c r="J23" i="1"/>
  <c r="I103" i="6"/>
  <c r="I104" i="6" s="1"/>
  <c r="I62" i="6"/>
  <c r="I63" i="6" s="1"/>
  <c r="I24" i="1" l="1"/>
  <c r="I43" i="1"/>
  <c r="I103" i="1"/>
  <c r="I104" i="1" s="1"/>
  <c r="I25" i="1" l="1"/>
  <c r="I82" i="1"/>
  <c r="I83" i="1" s="1"/>
  <c r="I62" i="1"/>
  <c r="I63" i="1" s="1"/>
  <c r="J24" i="1"/>
</calcChain>
</file>

<file path=xl/sharedStrings.xml><?xml version="1.0" encoding="utf-8"?>
<sst xmlns="http://schemas.openxmlformats.org/spreadsheetml/2006/main" count="130" uniqueCount="53">
  <si>
    <t>Potentiale beregninger</t>
  </si>
  <si>
    <t xml:space="preserve">Statisk potentiale </t>
  </si>
  <si>
    <t>Metode 1: Beregning af statisk potentiale.</t>
  </si>
  <si>
    <t>-</t>
  </si>
  <si>
    <t>Indfrielse pr år</t>
  </si>
  <si>
    <t>Tilbagestående udmøntningsgrundlag</t>
  </si>
  <si>
    <t>Kapital</t>
  </si>
  <si>
    <t>Indhentningshastighed</t>
  </si>
  <si>
    <t>Vægt i udmøntningsgrundlag</t>
  </si>
  <si>
    <t>Drift</t>
  </si>
  <si>
    <t>2029-2030</t>
  </si>
  <si>
    <t>Samlet indfrielse</t>
  </si>
  <si>
    <t xml:space="preserve">Samlet indfrielse </t>
  </si>
  <si>
    <t xml:space="preserve">Vægte for indfrielse jf. formel for udmøntning. </t>
  </si>
  <si>
    <t>Indfrielse af individuelle krav</t>
  </si>
  <si>
    <t>Indfrielse af generelt krav</t>
  </si>
  <si>
    <t>Indfrielse af det generelle krav (orange boks)</t>
  </si>
  <si>
    <t>Indfrielse af individuelle krav (grøn boks)</t>
  </si>
  <si>
    <t>Omkostningsramme korrigeret for udmøntet krav</t>
  </si>
  <si>
    <t>Tilbagestående omkostningsbase</t>
  </si>
  <si>
    <t>Generelt krav for indfrielse</t>
  </si>
  <si>
    <t>DRIFT</t>
  </si>
  <si>
    <t>Indfrielse per år</t>
  </si>
  <si>
    <t>KAPITAL</t>
  </si>
  <si>
    <t xml:space="preserve">KAPITAL </t>
  </si>
  <si>
    <t>SAMLET</t>
  </si>
  <si>
    <t>DRIFT VÆGT</t>
  </si>
  <si>
    <t>KAPITAL VÆGT</t>
  </si>
  <si>
    <t xml:space="preserve">Statisk potentiale vægtet mellem kapital og drift jf. formel for udmøntning. </t>
  </si>
  <si>
    <t>VÆGTE PÅ DRIFT OG KAPITAL TIL AT KORRIGERE FOR I FÆLLES UDMØNTNINGSFORMEL</t>
  </si>
  <si>
    <t xml:space="preserve">Beregning af drift- og kapital vægte baseret på tilbagestående udmøtning. </t>
  </si>
  <si>
    <t>Indfrielse af ikke-opdelt udmøntning</t>
  </si>
  <si>
    <t>NØDVENDIGE TAL FOR BEREGNING</t>
  </si>
  <si>
    <t>Tilbagestående potentiale</t>
  </si>
  <si>
    <t xml:space="preserve">Hvad forbrugeren sparer i perioden fra 2022 til 2030. </t>
  </si>
  <si>
    <t>Forbrugergevinst pr. år</t>
  </si>
  <si>
    <t>Samlet forbrugergevinst</t>
  </si>
  <si>
    <t>Statisk potentiale Underkantsskøn</t>
  </si>
  <si>
    <t>Akummuleret forbrugergenvinst</t>
  </si>
  <si>
    <t>Akummuleret individuelt potentiale</t>
  </si>
  <si>
    <t>Akummuleret generelt krav</t>
  </si>
  <si>
    <t xml:space="preserve">Metode 2: Beregning af indfrielse af potentiale </t>
  </si>
  <si>
    <t>* der henvises til Ark 'Vægte' for underliggende beregninger</t>
  </si>
  <si>
    <t>Metode 3: Akkumuleret forbrugergevinst</t>
  </si>
  <si>
    <t>Metode 4: Akkumuleret  Individuel potentiale</t>
  </si>
  <si>
    <t>Metode 5: Akkumuleret  generelt krav</t>
  </si>
  <si>
    <t xml:space="preserve">Beregning af vægte, til brug for indfrielse af individuelle krav. </t>
  </si>
  <si>
    <t>Dette ark beregner vægte til brug for indfrielse af det individuelle krav. Først beregnes indfrielse af det statiske potentiale, når kapital og drift er opdelt. Derefter beregnes vægtene for hvor stor en andel kapital indfrier og hvor stor en andel drift</t>
  </si>
  <si>
    <t xml:space="preserve">Boks 2 Endelige vægte for brug til beregning af indfrielse 2030. </t>
  </si>
  <si>
    <t xml:space="preserve">Boks 1:  Beregning af indfrielse af drift og kapital opdelt baseret på vægte i formel for udmøntning. </t>
  </si>
  <si>
    <t xml:space="preserve">indfrier. Disse vægte bliver brug til korrektion i beregning i den egentlige indfrielse. Vægtene sørger for at indfrielse af drift ikke overestimeres og indfrielse af kapital ikke underestimeres. </t>
  </si>
  <si>
    <t xml:space="preserve">I dette ark præsenteres alle hovedberegningerne og hovedresultaterne. Der henvises løbende til de resterende ark for bagvedliggende regninger. </t>
  </si>
  <si>
    <t>Omkostningseffektive omkostninger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</si>
</sst>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0\ &quot;kr.&quot;;[Red]\-#,##0\ &quot;kr.&quot;"/>
    <numFmt numFmtId="8" formatCode="#,##0.00\ &quot;kr.&quot;;[Red]\-#,##0.00\ &quot;kr.&quot;"/>
    <numFmt numFmtId="44" formatCode="_-* #,##0.00\ &quot;kr.&quot;_-;\-* #,##0.00\ &quot;kr.&quot;_-;_-* &quot;-&quot;??\ &quot;kr.&quot;_-;_-@_-"/>
    <numFmt numFmtId="43" formatCode="_-* #,##0.00_-;\-* #,##0.00_-;_-* &quot;-&quot;??_-;_-@_-"/>
    <numFmt numFmtId="164" formatCode="0.000"/>
    <numFmt numFmtId="165" formatCode="#,##0\ &quot;kr.&quot;"/>
    <numFmt numFmtId="166" formatCode="#,##0.00\ &quot;kr.&quot;"/>
    <numFmt numFmtId="167" formatCode="0.0"/>
  </numFmts>
  <fonts count="13" x14ac:knownFonts="1">
    <font>
      <sz val="11"/>
      <color theme="1"/>
      <name val="Calibri"/>
      <family val="2"/>
      <scheme val="minor"/>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5"/>
      <color theme="1"/>
      <name val="Calibri"/>
      <family val="2"/>
      <scheme val="minor"/>
    </font>
    <font>
      <sz val="15"/>
      <color theme="1"/>
      <name val="Calibri"/>
      <family val="2"/>
      <scheme val="minor"/>
    </font>
    <font>
      <b/>
      <sz val="14"/>
      <color theme="1"/>
      <name val="Calibri"/>
      <family val="2"/>
      <scheme val="minor"/>
    </font>
    <font>
      <sz val="14"/>
      <color theme="1"/>
      <name val="Calibri"/>
      <family val="2"/>
      <scheme val="minor"/>
    </font>
    <font>
      <b/>
      <sz val="11"/>
      <name val="Calibri"/>
      <family val="2"/>
      <scheme val="minor"/>
    </font>
    <font>
      <sz val="11"/>
      <name val="Calibri"/>
      <family val="2"/>
      <scheme val="minor"/>
    </font>
    <font>
      <sz val="12"/>
      <color theme="1"/>
      <name val="Calibri"/>
      <family val="2"/>
      <scheme val="minor"/>
    </font>
  </fonts>
  <fills count="8">
    <fill>
      <patternFill patternType="none"/>
    </fill>
    <fill>
      <patternFill patternType="gray125"/>
    </fill>
    <fill>
      <patternFill patternType="solid">
        <fgColor rgb="FFC6EFCE"/>
      </patternFill>
    </fill>
    <fill>
      <patternFill patternType="solid">
        <fgColor theme="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4" tint="-0.249977111117893"/>
        <bgColor indexed="64"/>
      </patternFill>
    </fill>
    <fill>
      <patternFill patternType="solid">
        <fgColor rgb="FF00B0F0"/>
        <bgColor indexed="64"/>
      </patternFill>
    </fill>
  </fills>
  <borders count="12">
    <border>
      <left/>
      <right/>
      <top/>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0" fontId="2" fillId="2" borderId="0" applyNumberFormat="0" applyBorder="0" applyAlignment="0" applyProtection="0"/>
    <xf numFmtId="0" fontId="5" fillId="3" borderId="0" applyNumberFormat="0" applyBorder="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1">
    <xf numFmtId="0" fontId="0" fillId="0" borderId="0" xfId="0"/>
    <xf numFmtId="0" fontId="6" fillId="0" borderId="0" xfId="0" applyFont="1"/>
    <xf numFmtId="0" fontId="7" fillId="0" borderId="0" xfId="0" applyFont="1"/>
    <xf numFmtId="0" fontId="8" fillId="0" borderId="0" xfId="0" applyFont="1"/>
    <xf numFmtId="0" fontId="0" fillId="4" borderId="0" xfId="3" applyFont="1" applyAlignment="1">
      <alignment horizontal="right"/>
    </xf>
    <xf numFmtId="0" fontId="3" fillId="0" borderId="0" xfId="0" applyFont="1"/>
    <xf numFmtId="0" fontId="0" fillId="0" borderId="0" xfId="0"/>
    <xf numFmtId="0" fontId="0" fillId="4" borderId="1" xfId="3" applyFont="1" applyBorder="1" applyAlignment="1">
      <alignment horizontal="right"/>
    </xf>
    <xf numFmtId="0" fontId="9" fillId="0" borderId="0" xfId="0" applyFont="1"/>
    <xf numFmtId="0" fontId="0" fillId="0" borderId="0" xfId="0" applyFont="1"/>
    <xf numFmtId="0" fontId="1" fillId="4" borderId="0" xfId="3"/>
    <xf numFmtId="0" fontId="0" fillId="4" borderId="0" xfId="3" applyFont="1"/>
    <xf numFmtId="165" fontId="1" fillId="4" borderId="0" xfId="3" applyNumberFormat="1"/>
    <xf numFmtId="0" fontId="4" fillId="4" borderId="0" xfId="3" applyFont="1"/>
    <xf numFmtId="0" fontId="0" fillId="0" borderId="0" xfId="0"/>
    <xf numFmtId="0" fontId="0" fillId="4" borderId="0" xfId="3" applyFont="1"/>
    <xf numFmtId="165" fontId="1" fillId="4" borderId="0" xfId="3" applyNumberFormat="1"/>
    <xf numFmtId="0" fontId="1" fillId="4" borderId="0" xfId="3" applyBorder="1"/>
    <xf numFmtId="0" fontId="4" fillId="4" borderId="0" xfId="3" applyFont="1"/>
    <xf numFmtId="0" fontId="5" fillId="3" borderId="0" xfId="2"/>
    <xf numFmtId="0" fontId="5" fillId="3" borderId="0" xfId="2" applyBorder="1"/>
    <xf numFmtId="0" fontId="1" fillId="3" borderId="0" xfId="2" applyFont="1" applyBorder="1"/>
    <xf numFmtId="165" fontId="1" fillId="3" borderId="0" xfId="2" applyNumberFormat="1" applyFont="1" applyBorder="1"/>
    <xf numFmtId="0" fontId="4" fillId="0" borderId="0" xfId="0" applyFont="1"/>
    <xf numFmtId="0" fontId="0" fillId="0" borderId="0" xfId="0" applyBorder="1"/>
    <xf numFmtId="0" fontId="4" fillId="0" borderId="0" xfId="0" applyFont="1" applyBorder="1"/>
    <xf numFmtId="165" fontId="0" fillId="0" borderId="0" xfId="0" applyNumberFormat="1" applyBorder="1"/>
    <xf numFmtId="165" fontId="5" fillId="3" borderId="0" xfId="2" applyNumberFormat="1" applyBorder="1"/>
    <xf numFmtId="165" fontId="1" fillId="3" borderId="1" xfId="2" applyNumberFormat="1" applyFont="1" applyBorder="1"/>
    <xf numFmtId="0" fontId="4" fillId="3" borderId="0" xfId="2" applyFont="1" applyBorder="1"/>
    <xf numFmtId="0" fontId="10" fillId="3" borderId="0" xfId="2" applyFont="1" applyBorder="1" applyAlignment="1">
      <alignment horizontal="right"/>
    </xf>
    <xf numFmtId="0" fontId="11" fillId="3" borderId="0" xfId="2" applyFont="1"/>
    <xf numFmtId="0" fontId="2" fillId="2" borderId="0" xfId="1"/>
    <xf numFmtId="0" fontId="0" fillId="0" borderId="0" xfId="0"/>
    <xf numFmtId="0" fontId="0" fillId="0" borderId="1" xfId="0" applyBorder="1"/>
    <xf numFmtId="0" fontId="1" fillId="4" borderId="0" xfId="3"/>
    <xf numFmtId="0" fontId="0" fillId="4" borderId="0" xfId="3" applyFont="1"/>
    <xf numFmtId="165" fontId="1" fillId="4" borderId="0" xfId="3" applyNumberFormat="1"/>
    <xf numFmtId="165" fontId="1" fillId="4" borderId="1" xfId="3" applyNumberFormat="1" applyBorder="1"/>
    <xf numFmtId="0" fontId="5" fillId="3" borderId="0" xfId="2" applyBorder="1"/>
    <xf numFmtId="0" fontId="11" fillId="2" borderId="0" xfId="1" applyFont="1"/>
    <xf numFmtId="0" fontId="10" fillId="2" borderId="0" xfId="1" applyFont="1"/>
    <xf numFmtId="164" fontId="11" fillId="2" borderId="0" xfId="1" applyNumberFormat="1" applyFont="1"/>
    <xf numFmtId="0" fontId="0" fillId="0" borderId="5" xfId="0" applyBorder="1"/>
    <xf numFmtId="0" fontId="0" fillId="0" borderId="6" xfId="0" applyBorder="1"/>
    <xf numFmtId="0" fontId="0" fillId="0" borderId="7" xfId="0" applyBorder="1"/>
    <xf numFmtId="0" fontId="4" fillId="0" borderId="8" xfId="0" applyFont="1" applyBorder="1"/>
    <xf numFmtId="0" fontId="0" fillId="0" borderId="2" xfId="0" applyBorder="1"/>
    <xf numFmtId="0" fontId="0" fillId="0" borderId="8" xfId="0" applyBorder="1"/>
    <xf numFmtId="0" fontId="0" fillId="0" borderId="0" xfId="0" applyFont="1" applyBorder="1"/>
    <xf numFmtId="0" fontId="4" fillId="0" borderId="2" xfId="0" applyFont="1" applyBorder="1"/>
    <xf numFmtId="0" fontId="0" fillId="0" borderId="3" xfId="0" applyBorder="1"/>
    <xf numFmtId="0" fontId="0" fillId="0" borderId="4" xfId="0" applyBorder="1"/>
    <xf numFmtId="0" fontId="12" fillId="0" borderId="8" xfId="0" applyFont="1" applyBorder="1"/>
    <xf numFmtId="0" fontId="11" fillId="2" borderId="0" xfId="1" applyFont="1" applyBorder="1"/>
    <xf numFmtId="167" fontId="11" fillId="2" borderId="0" xfId="1" applyNumberFormat="1" applyFont="1" applyBorder="1"/>
    <xf numFmtId="167" fontId="0" fillId="0" borderId="0" xfId="0" applyNumberFormat="1" applyBorder="1"/>
    <xf numFmtId="0" fontId="1" fillId="3" borderId="1" xfId="2" applyFont="1" applyBorder="1" applyAlignment="1">
      <alignment horizontal="right"/>
    </xf>
    <xf numFmtId="0" fontId="7" fillId="0" borderId="1" xfId="0" applyFont="1" applyBorder="1"/>
    <xf numFmtId="6" fontId="0" fillId="0" borderId="0" xfId="0" applyNumberFormat="1" applyBorder="1"/>
    <xf numFmtId="0" fontId="12" fillId="0" borderId="5" xfId="0" applyFont="1" applyBorder="1"/>
    <xf numFmtId="0" fontId="12" fillId="0" borderId="6" xfId="0" applyFont="1" applyBorder="1"/>
    <xf numFmtId="0" fontId="12" fillId="0" borderId="0" xfId="0" applyFont="1" applyBorder="1"/>
    <xf numFmtId="8" fontId="0" fillId="0" borderId="0" xfId="0" applyNumberFormat="1" applyBorder="1"/>
    <xf numFmtId="6" fontId="1" fillId="2" borderId="0" xfId="1" applyNumberFormat="1" applyFont="1" applyBorder="1"/>
    <xf numFmtId="0" fontId="0" fillId="0" borderId="8" xfId="0" applyFont="1" applyBorder="1"/>
    <xf numFmtId="165" fontId="1" fillId="4" borderId="0" xfId="3" applyNumberFormat="1" applyBorder="1"/>
    <xf numFmtId="0" fontId="1" fillId="4" borderId="0" xfId="3" applyFont="1" applyBorder="1"/>
    <xf numFmtId="0" fontId="0" fillId="5" borderId="0" xfId="0" applyFill="1"/>
    <xf numFmtId="0" fontId="1" fillId="5" borderId="0" xfId="2" applyFont="1" applyFill="1" applyBorder="1"/>
    <xf numFmtId="165" fontId="0" fillId="5" borderId="0" xfId="0" applyNumberFormat="1" applyFill="1"/>
    <xf numFmtId="0" fontId="1" fillId="5" borderId="1" xfId="2" applyFont="1" applyFill="1" applyBorder="1" applyAlignment="1">
      <alignment horizontal="right"/>
    </xf>
    <xf numFmtId="165" fontId="0" fillId="5" borderId="1" xfId="0" applyNumberFormat="1" applyFill="1" applyBorder="1"/>
    <xf numFmtId="0" fontId="10" fillId="5" borderId="0" xfId="2" applyFont="1" applyFill="1" applyBorder="1" applyAlignment="1">
      <alignment horizontal="right"/>
    </xf>
    <xf numFmtId="165" fontId="0" fillId="5" borderId="0" xfId="0" applyNumberFormat="1" applyFill="1" applyBorder="1"/>
    <xf numFmtId="165" fontId="0" fillId="0" borderId="9" xfId="0" applyNumberFormat="1" applyBorder="1"/>
    <xf numFmtId="2" fontId="0" fillId="0" borderId="5" xfId="0" applyNumberFormat="1" applyBorder="1"/>
    <xf numFmtId="2" fontId="0" fillId="0" borderId="3" xfId="0" applyNumberFormat="1" applyBorder="1"/>
    <xf numFmtId="2" fontId="0" fillId="0" borderId="4" xfId="0" applyNumberFormat="1" applyBorder="1"/>
    <xf numFmtId="6" fontId="0" fillId="0" borderId="9" xfId="0" applyNumberFormat="1" applyFill="1" applyBorder="1"/>
    <xf numFmtId="0" fontId="0" fillId="0" borderId="9" xfId="0" applyBorder="1"/>
    <xf numFmtId="0" fontId="8" fillId="0" borderId="0" xfId="0" applyFont="1" applyBorder="1"/>
    <xf numFmtId="0" fontId="9" fillId="0" borderId="0" xfId="0" applyFont="1" applyBorder="1"/>
    <xf numFmtId="0" fontId="0" fillId="5" borderId="0" xfId="0" applyFill="1" applyBorder="1"/>
    <xf numFmtId="0" fontId="4" fillId="5" borderId="0" xfId="0" applyFont="1" applyFill="1" applyBorder="1"/>
    <xf numFmtId="166" fontId="0" fillId="5" borderId="0" xfId="0" applyNumberFormat="1" applyFill="1" applyBorder="1"/>
    <xf numFmtId="0" fontId="0" fillId="6" borderId="0" xfId="0" applyFill="1" applyBorder="1"/>
    <xf numFmtId="0" fontId="4" fillId="6" borderId="0" xfId="0" applyFont="1" applyFill="1" applyBorder="1"/>
    <xf numFmtId="0" fontId="1" fillId="6" borderId="0" xfId="2" applyFont="1" applyFill="1" applyBorder="1"/>
    <xf numFmtId="165" fontId="0" fillId="6" borderId="0" xfId="0" applyNumberFormat="1" applyFill="1" applyBorder="1"/>
    <xf numFmtId="165" fontId="0" fillId="6" borderId="0" xfId="0" applyNumberFormat="1" applyFill="1"/>
    <xf numFmtId="0" fontId="0" fillId="6" borderId="0" xfId="0" applyFill="1"/>
    <xf numFmtId="0" fontId="1" fillId="6" borderId="1" xfId="2" applyFont="1" applyFill="1" applyBorder="1" applyAlignment="1">
      <alignment horizontal="right"/>
    </xf>
    <xf numFmtId="165" fontId="0" fillId="6" borderId="1" xfId="0" applyNumberFormat="1" applyFill="1" applyBorder="1"/>
    <xf numFmtId="0" fontId="10" fillId="6" borderId="0" xfId="2" applyFont="1" applyFill="1" applyBorder="1" applyAlignment="1">
      <alignment horizontal="right"/>
    </xf>
    <xf numFmtId="0" fontId="0" fillId="7" borderId="0" xfId="0" applyFill="1"/>
    <xf numFmtId="0" fontId="4" fillId="7" borderId="0" xfId="0" applyFont="1" applyFill="1"/>
    <xf numFmtId="0" fontId="1" fillId="7" borderId="0" xfId="2" applyFont="1" applyFill="1" applyBorder="1"/>
    <xf numFmtId="165" fontId="0" fillId="7" borderId="0" xfId="0" applyNumberFormat="1" applyFill="1"/>
    <xf numFmtId="166" fontId="0" fillId="7" borderId="0" xfId="0" applyNumberFormat="1" applyFill="1"/>
    <xf numFmtId="165" fontId="0" fillId="7" borderId="0" xfId="0" applyNumberFormat="1" applyFill="1" applyBorder="1"/>
    <xf numFmtId="0" fontId="1" fillId="7" borderId="1" xfId="2" applyFont="1" applyFill="1" applyBorder="1" applyAlignment="1">
      <alignment horizontal="right"/>
    </xf>
    <xf numFmtId="165" fontId="0" fillId="7" borderId="1" xfId="0" applyNumberFormat="1" applyFill="1" applyBorder="1"/>
    <xf numFmtId="0" fontId="10" fillId="7" borderId="0" xfId="2" applyFont="1" applyFill="1" applyBorder="1" applyAlignment="1">
      <alignment horizontal="right"/>
    </xf>
    <xf numFmtId="166" fontId="0" fillId="6" borderId="0" xfId="0" applyNumberFormat="1" applyFill="1"/>
    <xf numFmtId="2" fontId="0" fillId="0" borderId="7" xfId="0" applyNumberFormat="1" applyBorder="1"/>
    <xf numFmtId="166" fontId="0" fillId="0" borderId="10" xfId="0" applyNumberFormat="1" applyBorder="1"/>
    <xf numFmtId="166" fontId="0" fillId="0" borderId="11" xfId="0" applyNumberFormat="1" applyBorder="1"/>
    <xf numFmtId="2" fontId="11" fillId="2" borderId="0" xfId="1" applyNumberFormat="1" applyFont="1"/>
    <xf numFmtId="6" fontId="0" fillId="0" borderId="9" xfId="0" applyNumberFormat="1" applyBorder="1"/>
    <xf numFmtId="165" fontId="0" fillId="0" borderId="0" xfId="0" applyNumberFormat="1"/>
  </cellXfs>
  <cellStyles count="6">
    <cellStyle name="40 % - Farve6" xfId="3" builtinId="51"/>
    <cellStyle name="Farve2" xfId="2" builtinId="33"/>
    <cellStyle name="God" xfId="1" builtinId="26"/>
    <cellStyle name="Komma 2" xfId="4"/>
    <cellStyle name="Normal" xfId="0" builtinId="0"/>
    <cellStyle name="Valuta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05"/>
  <sheetViews>
    <sheetView zoomScale="80" zoomScaleNormal="80" workbookViewId="0">
      <selection activeCell="J5" sqref="J5"/>
    </sheetView>
  </sheetViews>
  <sheetFormatPr defaultRowHeight="14.4" x14ac:dyDescent="0.3"/>
  <cols>
    <col min="1" max="1" width="7.109375" style="33" customWidth="1"/>
    <col min="2" max="3" width="8.88671875" style="33"/>
    <col min="4" max="4" width="12.5546875" style="33" customWidth="1"/>
    <col min="5" max="5" width="13.88671875" style="33" customWidth="1"/>
    <col min="6" max="6" width="17.77734375" style="33" customWidth="1"/>
    <col min="7" max="7" width="8.88671875" style="33"/>
    <col min="8" max="8" width="23.44140625" style="33" customWidth="1"/>
    <col min="9" max="9" width="17.77734375" style="33" customWidth="1"/>
    <col min="10" max="10" width="28.33203125" style="33" customWidth="1"/>
    <col min="11" max="12" width="8.88671875" style="33"/>
    <col min="13" max="13" width="10.77734375" style="33" customWidth="1"/>
    <col min="14" max="14" width="13" style="33" customWidth="1"/>
    <col min="15" max="15" width="8.88671875" style="33"/>
    <col min="16" max="16" width="13.77734375" style="33" bestFit="1" customWidth="1"/>
    <col min="17" max="16384" width="8.88671875" style="33"/>
  </cols>
  <sheetData>
    <row r="2" spans="2:14" ht="20.399999999999999" thickBot="1" x14ac:dyDescent="0.45">
      <c r="B2" s="58" t="s">
        <v>0</v>
      </c>
      <c r="C2" s="34"/>
      <c r="D2" s="34"/>
      <c r="E2" s="34"/>
      <c r="F2" s="34"/>
    </row>
    <row r="3" spans="2:14" s="34" customFormat="1" ht="15" thickBot="1" x14ac:dyDescent="0.35">
      <c r="B3" s="34" t="s">
        <v>51</v>
      </c>
    </row>
    <row r="4" spans="2:14" ht="19.8" x14ac:dyDescent="0.4">
      <c r="B4" s="1"/>
      <c r="D4" s="2"/>
    </row>
    <row r="5" spans="2:14" ht="19.8" x14ac:dyDescent="0.4">
      <c r="B5" s="3" t="s">
        <v>2</v>
      </c>
      <c r="D5" s="2"/>
    </row>
    <row r="6" spans="2:14" ht="15" thickBot="1" x14ac:dyDescent="0.35"/>
    <row r="7" spans="2:14" ht="15" thickBot="1" x14ac:dyDescent="0.35">
      <c r="B7" s="9" t="s">
        <v>37</v>
      </c>
      <c r="C7" s="9"/>
      <c r="D7" s="9"/>
      <c r="E7" s="9"/>
      <c r="H7" s="75">
        <v>464456252.69959402</v>
      </c>
    </row>
    <row r="8" spans="2:14" x14ac:dyDescent="0.3">
      <c r="B8" s="9"/>
      <c r="C8" s="9"/>
      <c r="D8" s="9"/>
      <c r="E8" s="9"/>
    </row>
    <row r="9" spans="2:14" s="34" customFormat="1" ht="15" thickBot="1" x14ac:dyDescent="0.35"/>
    <row r="11" spans="2:14" ht="18" x14ac:dyDescent="0.35">
      <c r="B11" s="3" t="s">
        <v>41</v>
      </c>
      <c r="D11" s="23"/>
      <c r="E11" s="23"/>
      <c r="F11" s="23"/>
    </row>
    <row r="13" spans="2:14" x14ac:dyDescent="0.3">
      <c r="H13" s="5"/>
    </row>
    <row r="14" spans="2:14" ht="18" x14ac:dyDescent="0.35">
      <c r="H14" s="8" t="s">
        <v>14</v>
      </c>
    </row>
    <row r="15" spans="2:14" x14ac:dyDescent="0.3">
      <c r="H15" s="18" t="s">
        <v>31</v>
      </c>
      <c r="I15" s="18"/>
      <c r="J15" s="18"/>
      <c r="L15" s="32"/>
      <c r="M15" s="41"/>
      <c r="N15" s="40"/>
    </row>
    <row r="16" spans="2:14" x14ac:dyDescent="0.3">
      <c r="H16" s="35"/>
      <c r="I16" s="35" t="s">
        <v>4</v>
      </c>
      <c r="J16" s="36" t="s">
        <v>33</v>
      </c>
      <c r="L16" s="32"/>
      <c r="M16" s="40" t="s">
        <v>26</v>
      </c>
      <c r="N16" s="40" t="s">
        <v>27</v>
      </c>
    </row>
    <row r="17" spans="2:16" x14ac:dyDescent="0.3">
      <c r="H17" s="17">
        <v>2022</v>
      </c>
      <c r="I17" s="66">
        <f>H7*(($F$23*$F$24)+($E$23*$E$24))</f>
        <v>67451993.839033052</v>
      </c>
      <c r="J17" s="66">
        <f>(H7-I17)</f>
        <v>397004258.86056095</v>
      </c>
      <c r="L17" s="40">
        <v>2022</v>
      </c>
      <c r="M17" s="108">
        <f>Vægte!H43</f>
        <v>0.61520942280987101</v>
      </c>
      <c r="N17" s="108">
        <f>Vægte!I43</f>
        <v>0.38479057719012888</v>
      </c>
    </row>
    <row r="18" spans="2:16" x14ac:dyDescent="0.3">
      <c r="H18" s="17">
        <v>2023</v>
      </c>
      <c r="I18" s="66">
        <f t="shared" ref="I18:I24" si="0">J17*(($F$23*M18)+($E$23*N18))</f>
        <v>52196162.11563281</v>
      </c>
      <c r="J18" s="66">
        <f t="shared" ref="J18:J24" si="1">(J17-I18)</f>
        <v>344808096.74492812</v>
      </c>
      <c r="L18" s="40">
        <v>2023</v>
      </c>
      <c r="M18" s="108">
        <f>Vægte!H44</f>
        <v>0.57128833331691597</v>
      </c>
      <c r="N18" s="108">
        <f>Vægte!I44</f>
        <v>0.42871166668308414</v>
      </c>
    </row>
    <row r="19" spans="2:16" x14ac:dyDescent="0.3">
      <c r="B19" s="33" t="s">
        <v>17</v>
      </c>
      <c r="H19" s="17">
        <v>2024</v>
      </c>
      <c r="I19" s="66">
        <f t="shared" si="0"/>
        <v>42849491.685043938</v>
      </c>
      <c r="J19" s="66">
        <f t="shared" si="1"/>
        <v>301958605.05988419</v>
      </c>
      <c r="L19" s="40">
        <v>2024</v>
      </c>
      <c r="M19" s="108">
        <f>Vægte!H45</f>
        <v>0.52621479253010817</v>
      </c>
      <c r="N19" s="108">
        <f>Vægte!I45</f>
        <v>0.47378520746989172</v>
      </c>
    </row>
    <row r="20" spans="2:16" x14ac:dyDescent="0.3">
      <c r="B20" s="33" t="s">
        <v>13</v>
      </c>
      <c r="H20" s="17">
        <v>2025</v>
      </c>
      <c r="I20" s="66">
        <f t="shared" si="0"/>
        <v>35328277.181233019</v>
      </c>
      <c r="J20" s="66">
        <f t="shared" si="1"/>
        <v>266630327.87865117</v>
      </c>
      <c r="L20" s="40">
        <v>2025</v>
      </c>
      <c r="M20" s="108">
        <f>Vægte!H46</f>
        <v>0.48070991997158069</v>
      </c>
      <c r="N20" s="108">
        <f>Vægte!I46</f>
        <v>0.51929008002841925</v>
      </c>
    </row>
    <row r="21" spans="2:16" x14ac:dyDescent="0.3">
      <c r="H21" s="17">
        <v>2026</v>
      </c>
      <c r="I21" s="66">
        <f t="shared" si="0"/>
        <v>29269189.600652158</v>
      </c>
      <c r="J21" s="66">
        <f t="shared" si="1"/>
        <v>237361138.27799901</v>
      </c>
      <c r="L21" s="40">
        <v>2026</v>
      </c>
      <c r="M21" s="108">
        <f>Vægte!H47</f>
        <v>0.43552283951473009</v>
      </c>
      <c r="N21" s="108">
        <f>Vægte!I47</f>
        <v>0.56447716048526986</v>
      </c>
    </row>
    <row r="22" spans="2:16" ht="15" thickBot="1" x14ac:dyDescent="0.35">
      <c r="E22" s="33" t="s">
        <v>6</v>
      </c>
      <c r="F22" s="33" t="s">
        <v>9</v>
      </c>
      <c r="H22" s="67">
        <v>2027</v>
      </c>
      <c r="I22" s="66">
        <f t="shared" si="0"/>
        <v>24381494.969838899</v>
      </c>
      <c r="J22" s="66">
        <f t="shared" si="1"/>
        <v>212979643.30816013</v>
      </c>
      <c r="L22" s="40">
        <v>2027</v>
      </c>
      <c r="M22" s="108">
        <f>Vægte!H48</f>
        <v>0.3913820041171151</v>
      </c>
      <c r="N22" s="108">
        <f>Vægte!I48</f>
        <v>0.6086179958828849</v>
      </c>
    </row>
    <row r="23" spans="2:16" x14ac:dyDescent="0.3">
      <c r="B23" s="33" t="s">
        <v>7</v>
      </c>
      <c r="E23" s="76">
        <v>4.0160796036777829E-2</v>
      </c>
      <c r="F23" s="45">
        <v>0.2</v>
      </c>
      <c r="H23" s="17">
        <v>2028</v>
      </c>
      <c r="I23" s="66">
        <f t="shared" si="0"/>
        <v>20432538.181603719</v>
      </c>
      <c r="J23" s="66">
        <f t="shared" si="1"/>
        <v>192547105.1265564</v>
      </c>
      <c r="L23" s="40">
        <v>2028</v>
      </c>
      <c r="M23" s="108">
        <f>Vægte!H49</f>
        <v>0.34894932325282407</v>
      </c>
      <c r="N23" s="108">
        <f>Vægte!I49</f>
        <v>0.65105067674717587</v>
      </c>
    </row>
    <row r="24" spans="2:16" ht="15" thickBot="1" x14ac:dyDescent="0.35">
      <c r="B24" s="33" t="s">
        <v>8</v>
      </c>
      <c r="E24" s="77">
        <v>0.34267016665442818</v>
      </c>
      <c r="F24" s="78">
        <v>0.65732983334557205</v>
      </c>
      <c r="H24" s="7" t="s">
        <v>10</v>
      </c>
      <c r="I24" s="38">
        <f t="shared" si="0"/>
        <v>17236129.949834861</v>
      </c>
      <c r="J24" s="38">
        <f t="shared" si="1"/>
        <v>175310975.17672154</v>
      </c>
      <c r="L24" s="40" t="s">
        <v>10</v>
      </c>
      <c r="M24" s="108">
        <f>Vægte!H50</f>
        <v>0.30878304755675146</v>
      </c>
      <c r="N24" s="108">
        <f>Vægte!I50</f>
        <v>0.69121695244324866</v>
      </c>
    </row>
    <row r="25" spans="2:16" x14ac:dyDescent="0.3">
      <c r="H25" s="4" t="s">
        <v>11</v>
      </c>
      <c r="I25" s="37">
        <f>SUM(I17:I24)</f>
        <v>289145277.52287245</v>
      </c>
      <c r="J25" s="4" t="s">
        <v>3</v>
      </c>
    </row>
    <row r="26" spans="2:16" x14ac:dyDescent="0.3">
      <c r="H26" s="4"/>
      <c r="I26" s="37"/>
      <c r="J26" s="4"/>
    </row>
    <row r="27" spans="2:16" x14ac:dyDescent="0.3">
      <c r="H27" s="35"/>
      <c r="I27" s="35"/>
      <c r="J27" s="35"/>
      <c r="P27" s="110"/>
    </row>
    <row r="28" spans="2:16" x14ac:dyDescent="0.3">
      <c r="B28" s="33" t="s">
        <v>42</v>
      </c>
      <c r="H28" s="36"/>
      <c r="I28" s="35"/>
      <c r="J28" s="35"/>
    </row>
    <row r="29" spans="2:16" x14ac:dyDescent="0.3">
      <c r="H29" s="36"/>
      <c r="I29" s="37"/>
      <c r="J29" s="36"/>
    </row>
    <row r="32" spans="2:16" ht="18" x14ac:dyDescent="0.35">
      <c r="H32" s="8" t="s">
        <v>15</v>
      </c>
    </row>
    <row r="33" spans="2:10" x14ac:dyDescent="0.3">
      <c r="H33" s="21"/>
      <c r="I33" s="21"/>
      <c r="J33" s="29"/>
    </row>
    <row r="34" spans="2:10" x14ac:dyDescent="0.3">
      <c r="B34" s="23" t="s">
        <v>16</v>
      </c>
      <c r="C34" s="23"/>
      <c r="D34" s="23"/>
      <c r="E34" s="23"/>
      <c r="H34" s="21"/>
      <c r="I34" s="21" t="s">
        <v>4</v>
      </c>
      <c r="J34" s="21" t="s">
        <v>19</v>
      </c>
    </row>
    <row r="35" spans="2:10" ht="15" thickBot="1" x14ac:dyDescent="0.35">
      <c r="H35" s="21">
        <v>2022</v>
      </c>
      <c r="I35" s="22">
        <f>F37*F38</f>
        <v>47153455.164112024</v>
      </c>
      <c r="J35" s="22">
        <f>(F37-I35)</f>
        <v>9383537577.6582928</v>
      </c>
    </row>
    <row r="36" spans="2:10" ht="15" thickBot="1" x14ac:dyDescent="0.35">
      <c r="B36" s="33" t="s">
        <v>18</v>
      </c>
      <c r="F36" s="79">
        <v>9895147285.5219994</v>
      </c>
      <c r="H36" s="21">
        <v>2023</v>
      </c>
      <c r="I36" s="22">
        <f>J35*$F$38</f>
        <v>46917687.888291463</v>
      </c>
      <c r="J36" s="22">
        <f>(J35-I36)</f>
        <v>9336619889.7700005</v>
      </c>
    </row>
    <row r="37" spans="2:10" ht="15" thickBot="1" x14ac:dyDescent="0.35">
      <c r="B37" s="33" t="s">
        <v>52</v>
      </c>
      <c r="F37" s="109">
        <f>F36-H7</f>
        <v>9430691032.8224049</v>
      </c>
      <c r="H37" s="21">
        <v>2024</v>
      </c>
      <c r="I37" s="22">
        <f t="shared" ref="I37:I40" si="2">J36*$F$38</f>
        <v>46683099.448850006</v>
      </c>
      <c r="J37" s="22">
        <f t="shared" ref="J37:J42" si="3">(J36-I37)</f>
        <v>9289936790.3211498</v>
      </c>
    </row>
    <row r="38" spans="2:10" ht="15" thickBot="1" x14ac:dyDescent="0.35">
      <c r="B38" s="33" t="s">
        <v>20</v>
      </c>
      <c r="F38" s="80">
        <v>5.0000000000000001E-3</v>
      </c>
      <c r="H38" s="21">
        <v>2025</v>
      </c>
      <c r="I38" s="22">
        <f t="shared" si="2"/>
        <v>46449683.951605752</v>
      </c>
      <c r="J38" s="22">
        <f t="shared" si="3"/>
        <v>9243487106.369545</v>
      </c>
    </row>
    <row r="39" spans="2:10" x14ac:dyDescent="0.3">
      <c r="H39" s="21">
        <v>2026</v>
      </c>
      <c r="I39" s="22">
        <f t="shared" si="2"/>
        <v>46217435.531847723</v>
      </c>
      <c r="J39" s="22">
        <f t="shared" si="3"/>
        <v>9197269670.837698</v>
      </c>
    </row>
    <row r="40" spans="2:10" x14ac:dyDescent="0.3">
      <c r="H40" s="21">
        <v>2027</v>
      </c>
      <c r="I40" s="22">
        <f t="shared" si="2"/>
        <v>45986348.354188494</v>
      </c>
      <c r="J40" s="22">
        <f t="shared" si="3"/>
        <v>9151283322.4835091</v>
      </c>
    </row>
    <row r="41" spans="2:10" x14ac:dyDescent="0.3">
      <c r="H41" s="21">
        <v>2028</v>
      </c>
      <c r="I41" s="22">
        <f>J40*$F$38</f>
        <v>45756416.612417549</v>
      </c>
      <c r="J41" s="22">
        <f t="shared" si="3"/>
        <v>9105526905.8710918</v>
      </c>
    </row>
    <row r="42" spans="2:10" ht="15" thickBot="1" x14ac:dyDescent="0.35">
      <c r="H42" s="57" t="s">
        <v>10</v>
      </c>
      <c r="I42" s="28">
        <f>J41*$F$38</f>
        <v>45527634.529355459</v>
      </c>
      <c r="J42" s="28">
        <f t="shared" si="3"/>
        <v>9059999271.3417358</v>
      </c>
    </row>
    <row r="43" spans="2:10" x14ac:dyDescent="0.3">
      <c r="H43" s="30" t="s">
        <v>12</v>
      </c>
      <c r="I43" s="22">
        <f>SUM(I35:I42)</f>
        <v>370691761.48066849</v>
      </c>
      <c r="J43" s="39"/>
    </row>
    <row r="44" spans="2:10" x14ac:dyDescent="0.3">
      <c r="H44" s="30"/>
      <c r="I44" s="27"/>
      <c r="J44" s="39"/>
    </row>
    <row r="45" spans="2:10" x14ac:dyDescent="0.3">
      <c r="H45" s="19"/>
      <c r="I45" s="19"/>
      <c r="J45" s="19"/>
    </row>
    <row r="46" spans="2:10" x14ac:dyDescent="0.3">
      <c r="H46" s="31"/>
      <c r="I46" s="19"/>
      <c r="J46" s="19"/>
    </row>
    <row r="47" spans="2:10" x14ac:dyDescent="0.3">
      <c r="H47" s="31"/>
      <c r="I47" s="19"/>
      <c r="J47" s="19"/>
    </row>
    <row r="49" spans="2:10" s="34" customFormat="1" ht="15" thickBot="1" x14ac:dyDescent="0.35"/>
    <row r="50" spans="2:10" s="24" customFormat="1" x14ac:dyDescent="0.3"/>
    <row r="51" spans="2:10" s="24" customFormat="1" ht="18" x14ac:dyDescent="0.35">
      <c r="B51" s="81" t="s">
        <v>43</v>
      </c>
    </row>
    <row r="52" spans="2:10" s="24" customFormat="1" ht="18" x14ac:dyDescent="0.35">
      <c r="H52" s="82" t="s">
        <v>38</v>
      </c>
    </row>
    <row r="53" spans="2:10" s="24" customFormat="1" x14ac:dyDescent="0.3">
      <c r="C53" s="24" t="s">
        <v>34</v>
      </c>
      <c r="H53" s="83"/>
      <c r="I53" s="84"/>
      <c r="J53" s="84"/>
    </row>
    <row r="54" spans="2:10" s="24" customFormat="1" x14ac:dyDescent="0.3">
      <c r="H54" s="83"/>
      <c r="I54" s="83" t="s">
        <v>35</v>
      </c>
      <c r="J54" s="83"/>
    </row>
    <row r="55" spans="2:10" s="24" customFormat="1" x14ac:dyDescent="0.3">
      <c r="H55" s="69">
        <v>2022</v>
      </c>
      <c r="I55" s="74">
        <f>I17+I35</f>
        <v>114605449.00314507</v>
      </c>
      <c r="J55" s="83"/>
    </row>
    <row r="56" spans="2:10" s="24" customFormat="1" x14ac:dyDescent="0.3">
      <c r="H56" s="69">
        <v>2023</v>
      </c>
      <c r="I56" s="74">
        <f t="shared" ref="I56:I62" si="4">I55+I18+I36</f>
        <v>213719299.00706935</v>
      </c>
      <c r="J56" s="85"/>
    </row>
    <row r="57" spans="2:10" s="24" customFormat="1" x14ac:dyDescent="0.3">
      <c r="H57" s="69">
        <v>2024</v>
      </c>
      <c r="I57" s="74">
        <f t="shared" si="4"/>
        <v>303251890.14096332</v>
      </c>
      <c r="J57" s="83"/>
    </row>
    <row r="58" spans="2:10" s="24" customFormat="1" x14ac:dyDescent="0.3">
      <c r="H58" s="69">
        <v>2025</v>
      </c>
      <c r="I58" s="74">
        <f t="shared" si="4"/>
        <v>385029851.2738021</v>
      </c>
      <c r="J58" s="83"/>
    </row>
    <row r="59" spans="2:10" x14ac:dyDescent="0.3">
      <c r="H59" s="69">
        <v>2026</v>
      </c>
      <c r="I59" s="70">
        <f t="shared" si="4"/>
        <v>460516476.40630198</v>
      </c>
      <c r="J59" s="68"/>
    </row>
    <row r="60" spans="2:10" x14ac:dyDescent="0.3">
      <c r="H60" s="69">
        <v>2027</v>
      </c>
      <c r="I60" s="70">
        <f t="shared" si="4"/>
        <v>530884319.73032939</v>
      </c>
      <c r="J60" s="68"/>
    </row>
    <row r="61" spans="2:10" x14ac:dyDescent="0.3">
      <c r="H61" s="69">
        <v>2028</v>
      </c>
      <c r="I61" s="70">
        <f t="shared" si="4"/>
        <v>597073274.52435064</v>
      </c>
      <c r="J61" s="68"/>
    </row>
    <row r="62" spans="2:10" ht="15" thickBot="1" x14ac:dyDescent="0.35">
      <c r="H62" s="71" t="s">
        <v>10</v>
      </c>
      <c r="I62" s="72">
        <f t="shared" si="4"/>
        <v>659837039.00354087</v>
      </c>
      <c r="J62" s="68"/>
    </row>
    <row r="63" spans="2:10" x14ac:dyDescent="0.3">
      <c r="H63" s="73" t="s">
        <v>36</v>
      </c>
      <c r="I63" s="70">
        <f>SUM(I55:I62)</f>
        <v>3264917599.0895028</v>
      </c>
      <c r="J63" s="68"/>
    </row>
    <row r="64" spans="2:10" x14ac:dyDescent="0.3">
      <c r="H64" s="68"/>
      <c r="I64" s="68"/>
      <c r="J64" s="68"/>
    </row>
    <row r="67" spans="2:10" s="24" customFormat="1" x14ac:dyDescent="0.3"/>
    <row r="68" spans="2:10" s="34" customFormat="1" ht="15" thickBot="1" x14ac:dyDescent="0.35"/>
    <row r="69" spans="2:10" s="24" customFormat="1" x14ac:dyDescent="0.3"/>
    <row r="70" spans="2:10" s="24" customFormat="1" x14ac:dyDescent="0.3"/>
    <row r="71" spans="2:10" s="24" customFormat="1" ht="18" x14ac:dyDescent="0.35">
      <c r="B71" s="81" t="s">
        <v>44</v>
      </c>
    </row>
    <row r="72" spans="2:10" s="24" customFormat="1" ht="18" x14ac:dyDescent="0.35">
      <c r="H72" s="82" t="s">
        <v>39</v>
      </c>
    </row>
    <row r="73" spans="2:10" s="24" customFormat="1" x14ac:dyDescent="0.3">
      <c r="H73" s="86"/>
      <c r="I73" s="87"/>
      <c r="J73" s="87"/>
    </row>
    <row r="74" spans="2:10" s="24" customFormat="1" x14ac:dyDescent="0.3">
      <c r="H74" s="86"/>
      <c r="I74" s="86" t="s">
        <v>35</v>
      </c>
      <c r="J74" s="86"/>
    </row>
    <row r="75" spans="2:10" s="24" customFormat="1" x14ac:dyDescent="0.3">
      <c r="H75" s="88">
        <v>2022</v>
      </c>
      <c r="I75" s="89">
        <f>I17</f>
        <v>67451993.839033052</v>
      </c>
      <c r="J75" s="86"/>
    </row>
    <row r="76" spans="2:10" x14ac:dyDescent="0.3">
      <c r="H76" s="88">
        <v>2023</v>
      </c>
      <c r="I76" s="90">
        <f>I75+I18</f>
        <v>119648155.95466587</v>
      </c>
      <c r="J76" s="104"/>
    </row>
    <row r="77" spans="2:10" x14ac:dyDescent="0.3">
      <c r="H77" s="88">
        <v>2024</v>
      </c>
      <c r="I77" s="90">
        <f t="shared" ref="I77:I82" si="5">I76+I19</f>
        <v>162497647.6397098</v>
      </c>
      <c r="J77" s="91"/>
    </row>
    <row r="78" spans="2:10" x14ac:dyDescent="0.3">
      <c r="H78" s="88">
        <v>2025</v>
      </c>
      <c r="I78" s="90">
        <f t="shared" si="5"/>
        <v>197825924.82094282</v>
      </c>
      <c r="J78" s="91"/>
    </row>
    <row r="79" spans="2:10" x14ac:dyDescent="0.3">
      <c r="H79" s="88">
        <v>2026</v>
      </c>
      <c r="I79" s="90">
        <f t="shared" si="5"/>
        <v>227095114.42159498</v>
      </c>
      <c r="J79" s="91"/>
    </row>
    <row r="80" spans="2:10" x14ac:dyDescent="0.3">
      <c r="H80" s="88">
        <v>2027</v>
      </c>
      <c r="I80" s="90">
        <f t="shared" si="5"/>
        <v>251476609.39143386</v>
      </c>
      <c r="J80" s="91"/>
    </row>
    <row r="81" spans="2:10" x14ac:dyDescent="0.3">
      <c r="H81" s="88">
        <v>2028</v>
      </c>
      <c r="I81" s="90">
        <f t="shared" si="5"/>
        <v>271909147.57303756</v>
      </c>
      <c r="J81" s="91"/>
    </row>
    <row r="82" spans="2:10" ht="15" thickBot="1" x14ac:dyDescent="0.35">
      <c r="H82" s="92" t="s">
        <v>10</v>
      </c>
      <c r="I82" s="93">
        <f t="shared" si="5"/>
        <v>289145277.52287245</v>
      </c>
      <c r="J82" s="91"/>
    </row>
    <row r="83" spans="2:10" x14ac:dyDescent="0.3">
      <c r="H83" s="94" t="s">
        <v>36</v>
      </c>
      <c r="I83" s="90">
        <f>SUM(I75:I82)</f>
        <v>1587049871.1632905</v>
      </c>
      <c r="J83" s="91"/>
    </row>
    <row r="84" spans="2:10" x14ac:dyDescent="0.3">
      <c r="H84" s="91"/>
      <c r="I84" s="91"/>
      <c r="J84" s="91"/>
    </row>
    <row r="87" spans="2:10" s="24" customFormat="1" x14ac:dyDescent="0.3"/>
    <row r="88" spans="2:10" s="34" customFormat="1" ht="15" thickBot="1" x14ac:dyDescent="0.35"/>
    <row r="89" spans="2:10" s="24" customFormat="1" x14ac:dyDescent="0.3"/>
    <row r="90" spans="2:10" s="24" customFormat="1" x14ac:dyDescent="0.3"/>
    <row r="91" spans="2:10" s="24" customFormat="1" x14ac:dyDescent="0.3"/>
    <row r="92" spans="2:10" s="24" customFormat="1" ht="18" x14ac:dyDescent="0.35">
      <c r="B92" s="81" t="s">
        <v>45</v>
      </c>
    </row>
    <row r="93" spans="2:10" ht="18" x14ac:dyDescent="0.35">
      <c r="H93" s="8" t="s">
        <v>40</v>
      </c>
    </row>
    <row r="94" spans="2:10" x14ac:dyDescent="0.3">
      <c r="H94" s="95"/>
      <c r="I94" s="96"/>
      <c r="J94" s="96"/>
    </row>
    <row r="95" spans="2:10" x14ac:dyDescent="0.3">
      <c r="H95" s="95"/>
      <c r="I95" s="95" t="s">
        <v>35</v>
      </c>
      <c r="J95" s="95"/>
    </row>
    <row r="96" spans="2:10" x14ac:dyDescent="0.3">
      <c r="H96" s="97">
        <v>2022</v>
      </c>
      <c r="I96" s="98">
        <f>I35</f>
        <v>47153455.164112024</v>
      </c>
      <c r="J96" s="95"/>
    </row>
    <row r="97" spans="8:10" x14ac:dyDescent="0.3">
      <c r="H97" s="97">
        <v>2023</v>
      </c>
      <c r="I97" s="100">
        <f>I96+I36</f>
        <v>94071143.05240348</v>
      </c>
      <c r="J97" s="99"/>
    </row>
    <row r="98" spans="8:10" x14ac:dyDescent="0.3">
      <c r="H98" s="97">
        <v>2024</v>
      </c>
      <c r="I98" s="100">
        <f t="shared" ref="I98:I103" si="6">I97+I37</f>
        <v>140754242.50125349</v>
      </c>
      <c r="J98" s="95"/>
    </row>
    <row r="99" spans="8:10" x14ac:dyDescent="0.3">
      <c r="H99" s="97">
        <v>2025</v>
      </c>
      <c r="I99" s="100">
        <f>I98+I38</f>
        <v>187203926.45285922</v>
      </c>
      <c r="J99" s="95"/>
    </row>
    <row r="100" spans="8:10" x14ac:dyDescent="0.3">
      <c r="H100" s="97">
        <v>2026</v>
      </c>
      <c r="I100" s="100">
        <f t="shared" si="6"/>
        <v>233421361.98470694</v>
      </c>
      <c r="J100" s="95"/>
    </row>
    <row r="101" spans="8:10" x14ac:dyDescent="0.3">
      <c r="H101" s="97">
        <v>2027</v>
      </c>
      <c r="I101" s="100">
        <f t="shared" si="6"/>
        <v>279407710.33889544</v>
      </c>
      <c r="J101" s="95"/>
    </row>
    <row r="102" spans="8:10" x14ac:dyDescent="0.3">
      <c r="H102" s="97">
        <v>2028</v>
      </c>
      <c r="I102" s="100">
        <f t="shared" si="6"/>
        <v>325164126.95131302</v>
      </c>
      <c r="J102" s="95"/>
    </row>
    <row r="103" spans="8:10" ht="15" thickBot="1" x14ac:dyDescent="0.35">
      <c r="H103" s="101" t="s">
        <v>10</v>
      </c>
      <c r="I103" s="102">
        <f t="shared" si="6"/>
        <v>370691761.48066849</v>
      </c>
      <c r="J103" s="95"/>
    </row>
    <row r="104" spans="8:10" x14ac:dyDescent="0.3">
      <c r="H104" s="103" t="s">
        <v>36</v>
      </c>
      <c r="I104" s="98">
        <f>SUM(I96:I103)</f>
        <v>1677867727.9262123</v>
      </c>
      <c r="J104" s="95"/>
    </row>
    <row r="105" spans="8:10" x14ac:dyDescent="0.3">
      <c r="H105" s="95"/>
      <c r="I105" s="95"/>
      <c r="J105" s="95"/>
    </row>
  </sheetData>
  <sheetProtection algorithmName="SHA-512" hashValue="GJyXQhPZt3bq7sNJ/dVHkAj4EPFsH+RwMO/4Y92k3QFTq5IXa37FalGQdxa+MnW/Jw8zuntZzlProHJOgxTaSQ==" saltValue="dWJkfBfCutAFT/tbEiFDq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10"/>
  <sheetViews>
    <sheetView zoomScale="80" zoomScaleNormal="80" workbookViewId="0">
      <selection activeCell="F16" sqref="F16"/>
    </sheetView>
  </sheetViews>
  <sheetFormatPr defaultRowHeight="14.4" x14ac:dyDescent="0.3"/>
  <cols>
    <col min="1" max="1" width="7.109375" customWidth="1"/>
    <col min="4" max="4" width="12.5546875" customWidth="1"/>
    <col min="5" max="5" width="13.88671875" customWidth="1"/>
    <col min="6" max="6" width="17.77734375" customWidth="1"/>
    <col min="8" max="8" width="23.44140625" customWidth="1"/>
    <col min="9" max="9" width="17.77734375" customWidth="1"/>
    <col min="10" max="10" width="28.33203125" customWidth="1"/>
    <col min="13" max="13" width="10.77734375" customWidth="1"/>
    <col min="14" max="14" width="13" customWidth="1"/>
  </cols>
  <sheetData>
    <row r="2" spans="2:14" s="33" customFormat="1" ht="20.399999999999999" thickBot="1" x14ac:dyDescent="0.45">
      <c r="B2" s="58" t="s">
        <v>0</v>
      </c>
      <c r="C2" s="34"/>
      <c r="D2" s="34"/>
      <c r="E2" s="34"/>
      <c r="F2" s="34"/>
    </row>
    <row r="3" spans="2:14" s="34" customFormat="1" ht="15" thickBot="1" x14ac:dyDescent="0.35">
      <c r="B3" s="34" t="s">
        <v>51</v>
      </c>
    </row>
    <row r="4" spans="2:14" s="6" customFormat="1" ht="19.8" x14ac:dyDescent="0.4">
      <c r="B4" s="1"/>
      <c r="D4" s="2"/>
    </row>
    <row r="5" spans="2:14" s="6" customFormat="1" ht="19.8" x14ac:dyDescent="0.4">
      <c r="B5" s="3" t="s">
        <v>2</v>
      </c>
      <c r="D5" s="2"/>
    </row>
    <row r="6" spans="2:14" ht="15" thickBot="1" x14ac:dyDescent="0.35"/>
    <row r="7" spans="2:14" ht="15" thickBot="1" x14ac:dyDescent="0.35">
      <c r="B7" s="9" t="s">
        <v>37</v>
      </c>
      <c r="C7" s="9"/>
      <c r="D7" s="9"/>
      <c r="E7" s="9"/>
      <c r="H7" s="75">
        <v>464456252.6995945</v>
      </c>
    </row>
    <row r="8" spans="2:14" x14ac:dyDescent="0.3">
      <c r="B8" s="9"/>
      <c r="C8" s="9"/>
      <c r="D8" s="9"/>
      <c r="E8" s="9"/>
    </row>
    <row r="9" spans="2:14" s="34" customFormat="1" ht="15" thickBot="1" x14ac:dyDescent="0.35"/>
    <row r="11" spans="2:14" ht="18" x14ac:dyDescent="0.35">
      <c r="B11" s="3" t="s">
        <v>41</v>
      </c>
      <c r="D11" s="23"/>
      <c r="E11" s="23"/>
      <c r="F11" s="23"/>
    </row>
    <row r="13" spans="2:14" s="14" customFormat="1" x14ac:dyDescent="0.3">
      <c r="H13" s="5"/>
    </row>
    <row r="14" spans="2:14" s="14" customFormat="1" ht="18" x14ac:dyDescent="0.35">
      <c r="H14" s="8" t="s">
        <v>14</v>
      </c>
    </row>
    <row r="15" spans="2:14" x14ac:dyDescent="0.3">
      <c r="H15" s="13" t="s">
        <v>31</v>
      </c>
      <c r="I15" s="13"/>
      <c r="J15" s="13"/>
      <c r="L15" s="32"/>
      <c r="M15" s="41"/>
      <c r="N15" s="40"/>
    </row>
    <row r="16" spans="2:14" x14ac:dyDescent="0.3">
      <c r="H16" s="10"/>
      <c r="I16" s="10" t="s">
        <v>4</v>
      </c>
      <c r="J16" s="36" t="s">
        <v>33</v>
      </c>
      <c r="L16" s="32"/>
      <c r="M16" s="40" t="s">
        <v>26</v>
      </c>
      <c r="N16" s="40" t="s">
        <v>27</v>
      </c>
    </row>
    <row r="17" spans="1:15" x14ac:dyDescent="0.3">
      <c r="H17" s="17">
        <v>2022</v>
      </c>
      <c r="I17" s="66">
        <f>H7*(($F$23*$F$24)+($E$23*$E$24))</f>
        <v>67451993.839033127</v>
      </c>
      <c r="J17" s="66">
        <f>(H7-I17)</f>
        <v>397004258.86056137</v>
      </c>
      <c r="L17" s="40">
        <v>2022</v>
      </c>
      <c r="M17" s="42">
        <f>Vægte!H43</f>
        <v>0.61520942280987101</v>
      </c>
      <c r="N17" s="42">
        <f>Vægte!I43</f>
        <v>0.38479057719012888</v>
      </c>
    </row>
    <row r="18" spans="1:15" x14ac:dyDescent="0.3">
      <c r="H18" s="17">
        <v>2023</v>
      </c>
      <c r="I18" s="66">
        <f t="shared" ref="I18:I24" si="0">J17*(($F$23*M18)+($E$23*N18))</f>
        <v>52196162.115632862</v>
      </c>
      <c r="J18" s="66">
        <f>(J17-I18)</f>
        <v>344808096.74492848</v>
      </c>
      <c r="L18" s="40">
        <v>2023</v>
      </c>
      <c r="M18" s="42">
        <f>Vægte!H44</f>
        <v>0.57128833331691597</v>
      </c>
      <c r="N18" s="42">
        <f>Vægte!I44</f>
        <v>0.42871166668308414</v>
      </c>
    </row>
    <row r="19" spans="1:15" x14ac:dyDescent="0.3">
      <c r="B19" t="s">
        <v>17</v>
      </c>
      <c r="H19" s="17">
        <v>2024</v>
      </c>
      <c r="I19" s="66">
        <f t="shared" si="0"/>
        <v>42849491.685043983</v>
      </c>
      <c r="J19" s="66">
        <f>(J18-I19)</f>
        <v>301958605.05988449</v>
      </c>
      <c r="L19" s="40">
        <v>2024</v>
      </c>
      <c r="M19" s="42">
        <f>Vægte!H45</f>
        <v>0.52621479253010817</v>
      </c>
      <c r="N19" s="42">
        <f>Vægte!I45</f>
        <v>0.47378520746989172</v>
      </c>
    </row>
    <row r="20" spans="1:15" x14ac:dyDescent="0.3">
      <c r="A20" s="14"/>
      <c r="B20" s="14" t="s">
        <v>13</v>
      </c>
      <c r="C20" s="14"/>
      <c r="D20" s="14"/>
      <c r="E20" s="14"/>
      <c r="F20" s="14"/>
      <c r="H20" s="17">
        <v>2025</v>
      </c>
      <c r="I20" s="66">
        <f t="shared" si="0"/>
        <v>35328277.181233056</v>
      </c>
      <c r="J20" s="66">
        <f t="shared" ref="J20:J24" si="1">(J19-I20)</f>
        <v>266630327.87865144</v>
      </c>
      <c r="L20" s="40">
        <v>2025</v>
      </c>
      <c r="M20" s="42">
        <f>Vægte!H46</f>
        <v>0.48070991997158069</v>
      </c>
      <c r="N20" s="42">
        <f>Vægte!I46</f>
        <v>0.51929008002841925</v>
      </c>
    </row>
    <row r="21" spans="1:15" x14ac:dyDescent="0.3">
      <c r="A21" s="14"/>
      <c r="B21" s="14"/>
      <c r="C21" s="14"/>
      <c r="D21" s="14"/>
      <c r="E21" s="14"/>
      <c r="F21" s="14"/>
      <c r="H21" s="17">
        <v>2026</v>
      </c>
      <c r="I21" s="66">
        <f t="shared" si="0"/>
        <v>29269189.600652188</v>
      </c>
      <c r="J21" s="66">
        <f t="shared" si="1"/>
        <v>237361138.27799925</v>
      </c>
      <c r="L21" s="40">
        <v>2026</v>
      </c>
      <c r="M21" s="42">
        <f>Vægte!H47</f>
        <v>0.43552283951473009</v>
      </c>
      <c r="N21" s="42">
        <f>Vægte!I47</f>
        <v>0.56447716048526986</v>
      </c>
    </row>
    <row r="22" spans="1:15" ht="15" thickBot="1" x14ac:dyDescent="0.35">
      <c r="E22" t="s">
        <v>6</v>
      </c>
      <c r="F22" t="s">
        <v>9</v>
      </c>
      <c r="H22" s="67">
        <v>2027</v>
      </c>
      <c r="I22" s="66">
        <f t="shared" si="0"/>
        <v>24381494.969838925</v>
      </c>
      <c r="J22" s="66">
        <f t="shared" si="1"/>
        <v>212979643.30816033</v>
      </c>
      <c r="L22" s="40">
        <v>2027</v>
      </c>
      <c r="M22" s="42">
        <f>Vægte!H48</f>
        <v>0.3913820041171151</v>
      </c>
      <c r="N22" s="42">
        <f>Vægte!I48</f>
        <v>0.6086179958828849</v>
      </c>
    </row>
    <row r="23" spans="1:15" x14ac:dyDescent="0.3">
      <c r="B23" t="s">
        <v>7</v>
      </c>
      <c r="E23" s="76">
        <v>4.0160796036777829E-2</v>
      </c>
      <c r="F23" s="45">
        <v>0.2</v>
      </c>
      <c r="H23" s="17">
        <v>2028</v>
      </c>
      <c r="I23" s="66">
        <f t="shared" si="0"/>
        <v>20432538.181603741</v>
      </c>
      <c r="J23" s="66">
        <f t="shared" si="1"/>
        <v>192547105.12655661</v>
      </c>
      <c r="L23" s="40">
        <v>2028</v>
      </c>
      <c r="M23" s="42">
        <f>Vægte!H49</f>
        <v>0.34894932325282407</v>
      </c>
      <c r="N23" s="42">
        <f>Vægte!I49</f>
        <v>0.65105067674717587</v>
      </c>
    </row>
    <row r="24" spans="1:15" ht="15" thickBot="1" x14ac:dyDescent="0.35">
      <c r="B24" t="s">
        <v>8</v>
      </c>
      <c r="E24" s="77">
        <v>0.34267016665442818</v>
      </c>
      <c r="F24" s="78">
        <v>0.65732983334557205</v>
      </c>
      <c r="H24" s="7" t="s">
        <v>10</v>
      </c>
      <c r="I24" s="38">
        <f t="shared" si="0"/>
        <v>17236129.949834879</v>
      </c>
      <c r="J24" s="38">
        <f t="shared" si="1"/>
        <v>175310975.17672172</v>
      </c>
      <c r="L24" s="40" t="s">
        <v>10</v>
      </c>
      <c r="M24" s="42">
        <f>Vægte!H50</f>
        <v>0.30878304755675146</v>
      </c>
      <c r="N24" s="42">
        <f>Vægte!I50</f>
        <v>0.69121695244324866</v>
      </c>
    </row>
    <row r="25" spans="1:15" x14ac:dyDescent="0.3">
      <c r="H25" s="4" t="s">
        <v>11</v>
      </c>
      <c r="I25" s="16">
        <f>SUM(I17:I24)</f>
        <v>289145277.52287275</v>
      </c>
      <c r="J25" s="4" t="s">
        <v>3</v>
      </c>
    </row>
    <row r="26" spans="1:15" x14ac:dyDescent="0.3">
      <c r="H26" s="4"/>
      <c r="I26" s="37"/>
      <c r="J26" s="4"/>
      <c r="K26" s="33"/>
      <c r="L26" s="33"/>
      <c r="M26" s="33"/>
      <c r="N26" s="33"/>
    </row>
    <row r="27" spans="1:15" x14ac:dyDescent="0.3">
      <c r="H27" s="10"/>
      <c r="I27" s="10"/>
      <c r="J27" s="10"/>
    </row>
    <row r="28" spans="1:15" s="33" customFormat="1" x14ac:dyDescent="0.3">
      <c r="B28" s="33" t="s">
        <v>42</v>
      </c>
      <c r="H28" s="15"/>
      <c r="I28" s="10"/>
      <c r="J28" s="10"/>
      <c r="K28"/>
      <c r="L28"/>
      <c r="M28"/>
      <c r="N28"/>
      <c r="O28"/>
    </row>
    <row r="29" spans="1:15" x14ac:dyDescent="0.3">
      <c r="H29" s="15"/>
      <c r="I29" s="12"/>
      <c r="J29" s="11"/>
    </row>
    <row r="32" spans="1:15" ht="18" x14ac:dyDescent="0.35">
      <c r="H32" s="8" t="s">
        <v>15</v>
      </c>
    </row>
    <row r="33" spans="1:14" x14ac:dyDescent="0.3">
      <c r="H33" s="21"/>
      <c r="I33" s="21"/>
      <c r="J33" s="29"/>
    </row>
    <row r="34" spans="1:14" x14ac:dyDescent="0.3">
      <c r="B34" s="23" t="s">
        <v>16</v>
      </c>
      <c r="C34" s="23"/>
      <c r="D34" s="23"/>
      <c r="E34" s="23"/>
      <c r="H34" s="21"/>
      <c r="I34" s="21" t="s">
        <v>4</v>
      </c>
      <c r="J34" s="21" t="s">
        <v>19</v>
      </c>
    </row>
    <row r="35" spans="1:14" ht="15" thickBot="1" x14ac:dyDescent="0.35">
      <c r="H35" s="21">
        <v>2022</v>
      </c>
      <c r="I35" s="22">
        <f>F37*F38</f>
        <v>94306910.328224048</v>
      </c>
      <c r="J35" s="22">
        <f>(F37-I35)</f>
        <v>9336384122.4941807</v>
      </c>
    </row>
    <row r="36" spans="1:14" ht="15" thickBot="1" x14ac:dyDescent="0.35">
      <c r="B36" t="s">
        <v>18</v>
      </c>
      <c r="F36" s="79">
        <v>9895147285.5219994</v>
      </c>
      <c r="H36" s="21">
        <v>2023</v>
      </c>
      <c r="I36" s="22">
        <f t="shared" ref="I36:I42" si="2">J35*$F$38</f>
        <v>93363841.224941805</v>
      </c>
      <c r="J36" s="22">
        <f>(J35-I36)</f>
        <v>9243020281.2692394</v>
      </c>
    </row>
    <row r="37" spans="1:14" ht="15" thickBot="1" x14ac:dyDescent="0.35">
      <c r="B37" s="33" t="s">
        <v>52</v>
      </c>
      <c r="F37" s="109">
        <f>F36-H7</f>
        <v>9430691032.8224049</v>
      </c>
      <c r="H37" s="21">
        <v>2024</v>
      </c>
      <c r="I37" s="22">
        <f t="shared" si="2"/>
        <v>92430202.812692389</v>
      </c>
      <c r="J37" s="22">
        <f t="shared" ref="J37:J42" si="3">(J36-I37)</f>
        <v>9150590078.4565468</v>
      </c>
    </row>
    <row r="38" spans="1:14" ht="15" thickBot="1" x14ac:dyDescent="0.35">
      <c r="B38" t="s">
        <v>20</v>
      </c>
      <c r="F38" s="80">
        <f>0.01</f>
        <v>0.01</v>
      </c>
      <c r="H38" s="21">
        <v>2025</v>
      </c>
      <c r="I38" s="22">
        <f t="shared" si="2"/>
        <v>91505900.784565464</v>
      </c>
      <c r="J38" s="22">
        <f t="shared" si="3"/>
        <v>9059084177.6719818</v>
      </c>
    </row>
    <row r="39" spans="1:14" x14ac:dyDescent="0.3">
      <c r="H39" s="21">
        <v>2026</v>
      </c>
      <c r="I39" s="22">
        <f t="shared" si="2"/>
        <v>90590841.776719823</v>
      </c>
      <c r="J39" s="22">
        <f t="shared" si="3"/>
        <v>8968493335.8952618</v>
      </c>
    </row>
    <row r="40" spans="1:14" x14ac:dyDescent="0.3">
      <c r="H40" s="21">
        <v>2027</v>
      </c>
      <c r="I40" s="22">
        <f t="shared" si="2"/>
        <v>89684933.358952627</v>
      </c>
      <c r="J40" s="22">
        <f t="shared" si="3"/>
        <v>8878808402.5363083</v>
      </c>
    </row>
    <row r="41" spans="1:14" x14ac:dyDescent="0.3">
      <c r="H41" s="21">
        <v>2028</v>
      </c>
      <c r="I41" s="22">
        <f t="shared" si="2"/>
        <v>88788084.025363088</v>
      </c>
      <c r="J41" s="22">
        <f t="shared" si="3"/>
        <v>8790020318.5109444</v>
      </c>
    </row>
    <row r="42" spans="1:14" ht="15" thickBot="1" x14ac:dyDescent="0.35">
      <c r="H42" s="57" t="s">
        <v>10</v>
      </c>
      <c r="I42" s="28">
        <f t="shared" si="2"/>
        <v>87900203.185109451</v>
      </c>
      <c r="J42" s="28">
        <f t="shared" si="3"/>
        <v>8702120115.3258343</v>
      </c>
    </row>
    <row r="43" spans="1:14" x14ac:dyDescent="0.3">
      <c r="H43" s="30" t="s">
        <v>12</v>
      </c>
      <c r="I43" s="22">
        <f>SUM(I35:I42)</f>
        <v>728570917.49656868</v>
      </c>
      <c r="J43" s="20"/>
    </row>
    <row r="44" spans="1:14" x14ac:dyDescent="0.3">
      <c r="H44" s="30"/>
      <c r="I44" s="27"/>
      <c r="J44" s="39"/>
    </row>
    <row r="45" spans="1:14" x14ac:dyDescent="0.3">
      <c r="H45" s="19"/>
      <c r="I45" s="19"/>
      <c r="J45" s="19"/>
    </row>
    <row r="46" spans="1:14" x14ac:dyDescent="0.3">
      <c r="A46" s="33"/>
      <c r="B46" s="33"/>
      <c r="C46" s="33"/>
      <c r="D46" s="33"/>
      <c r="E46" s="33"/>
      <c r="F46" s="33"/>
      <c r="G46" s="33"/>
      <c r="H46" s="31"/>
      <c r="I46" s="19"/>
      <c r="J46" s="19"/>
      <c r="K46" s="33"/>
      <c r="L46" s="33"/>
      <c r="M46" s="33"/>
      <c r="N46" s="33"/>
    </row>
    <row r="47" spans="1:14" x14ac:dyDescent="0.3">
      <c r="H47" s="31"/>
      <c r="I47" s="19"/>
      <c r="J47" s="19"/>
    </row>
    <row r="48" spans="1:14" s="33" customFormat="1" x14ac:dyDescent="0.3">
      <c r="A48"/>
      <c r="B48"/>
      <c r="C48"/>
      <c r="D48"/>
      <c r="E48"/>
      <c r="F48"/>
      <c r="G48"/>
      <c r="H48"/>
      <c r="I48"/>
      <c r="J48"/>
      <c r="K48"/>
      <c r="L48"/>
      <c r="M48"/>
      <c r="N48"/>
    </row>
    <row r="49" spans="2:10" s="34" customFormat="1" ht="15" thickBot="1" x14ac:dyDescent="0.35"/>
    <row r="50" spans="2:10" s="24" customFormat="1" x14ac:dyDescent="0.3"/>
    <row r="51" spans="2:10" s="24" customFormat="1" ht="18" x14ac:dyDescent="0.35">
      <c r="B51" s="81" t="s">
        <v>43</v>
      </c>
    </row>
    <row r="52" spans="2:10" s="24" customFormat="1" ht="18" x14ac:dyDescent="0.35">
      <c r="H52" s="82" t="s">
        <v>38</v>
      </c>
    </row>
    <row r="53" spans="2:10" s="24" customFormat="1" x14ac:dyDescent="0.3">
      <c r="B53" s="24" t="s">
        <v>34</v>
      </c>
      <c r="H53" s="83"/>
      <c r="I53" s="84"/>
      <c r="J53" s="84"/>
    </row>
    <row r="54" spans="2:10" s="24" customFormat="1" x14ac:dyDescent="0.3">
      <c r="H54" s="83"/>
      <c r="I54" s="83" t="s">
        <v>35</v>
      </c>
      <c r="J54" s="83"/>
    </row>
    <row r="55" spans="2:10" s="24" customFormat="1" x14ac:dyDescent="0.3">
      <c r="H55" s="69">
        <v>2022</v>
      </c>
      <c r="I55" s="74">
        <f>I17+I35</f>
        <v>161758904.16725719</v>
      </c>
      <c r="J55" s="83"/>
    </row>
    <row r="56" spans="2:10" s="24" customFormat="1" x14ac:dyDescent="0.3">
      <c r="H56" s="69">
        <v>2023</v>
      </c>
      <c r="I56" s="74">
        <f t="shared" ref="I56:I62" si="4">I55+I18+I36</f>
        <v>307318907.50783187</v>
      </c>
      <c r="J56" s="85"/>
    </row>
    <row r="57" spans="2:10" s="24" customFormat="1" x14ac:dyDescent="0.3">
      <c r="H57" s="69">
        <v>2024</v>
      </c>
      <c r="I57" s="74">
        <f t="shared" si="4"/>
        <v>442598602.00556827</v>
      </c>
      <c r="J57" s="83"/>
    </row>
    <row r="58" spans="2:10" s="24" customFormat="1" x14ac:dyDescent="0.3">
      <c r="H58" s="69">
        <v>2025</v>
      </c>
      <c r="I58" s="74">
        <f t="shared" si="4"/>
        <v>569432779.97136676</v>
      </c>
      <c r="J58" s="83"/>
    </row>
    <row r="59" spans="2:10" x14ac:dyDescent="0.3">
      <c r="H59" s="69">
        <v>2026</v>
      </c>
      <c r="I59" s="70">
        <f t="shared" si="4"/>
        <v>689292811.34873879</v>
      </c>
      <c r="J59" s="68"/>
    </row>
    <row r="60" spans="2:10" x14ac:dyDescent="0.3">
      <c r="H60" s="69">
        <v>2027</v>
      </c>
      <c r="I60" s="70">
        <f t="shared" si="4"/>
        <v>803359239.67753041</v>
      </c>
      <c r="J60" s="68"/>
    </row>
    <row r="61" spans="2:10" x14ac:dyDescent="0.3">
      <c r="H61" s="69">
        <v>2028</v>
      </c>
      <c r="I61" s="70">
        <f t="shared" si="4"/>
        <v>912579861.88449728</v>
      </c>
      <c r="J61" s="68"/>
    </row>
    <row r="62" spans="2:10" ht="15" thickBot="1" x14ac:dyDescent="0.35">
      <c r="H62" s="71" t="s">
        <v>10</v>
      </c>
      <c r="I62" s="72">
        <f t="shared" si="4"/>
        <v>1017716195.0194416</v>
      </c>
      <c r="J62" s="68"/>
    </row>
    <row r="63" spans="2:10" x14ac:dyDescent="0.3">
      <c r="H63" s="73" t="s">
        <v>36</v>
      </c>
      <c r="I63" s="70">
        <f>SUM(I55:I62)</f>
        <v>4904057301.5822315</v>
      </c>
      <c r="J63" s="68"/>
    </row>
    <row r="64" spans="2:10" x14ac:dyDescent="0.3">
      <c r="H64" s="68"/>
      <c r="I64" s="68"/>
      <c r="J64" s="68"/>
    </row>
    <row r="67" spans="1:13" s="24" customFormat="1" x14ac:dyDescent="0.3"/>
    <row r="68" spans="1:13" s="34" customFormat="1" ht="15" thickBot="1" x14ac:dyDescent="0.35"/>
    <row r="69" spans="1:13" s="24" customFormat="1" x14ac:dyDescent="0.3"/>
    <row r="70" spans="1:13" s="24" customFormat="1" x14ac:dyDescent="0.3"/>
    <row r="71" spans="1:13" s="24" customFormat="1" ht="18" x14ac:dyDescent="0.35">
      <c r="B71" s="81" t="s">
        <v>44</v>
      </c>
    </row>
    <row r="72" spans="1:13" s="24" customFormat="1" ht="18" x14ac:dyDescent="0.35">
      <c r="H72" s="82" t="s">
        <v>39</v>
      </c>
    </row>
    <row r="73" spans="1:13" s="24" customFormat="1" x14ac:dyDescent="0.3">
      <c r="H73" s="86"/>
      <c r="I73" s="87"/>
      <c r="J73" s="87"/>
    </row>
    <row r="74" spans="1:13" s="24" customFormat="1" x14ac:dyDescent="0.3">
      <c r="H74" s="86"/>
      <c r="I74" s="86" t="s">
        <v>35</v>
      </c>
      <c r="J74" s="86"/>
    </row>
    <row r="75" spans="1:13" s="24" customFormat="1" x14ac:dyDescent="0.3">
      <c r="H75" s="88">
        <v>2022</v>
      </c>
      <c r="I75" s="89">
        <f>I17</f>
        <v>67451993.839033127</v>
      </c>
      <c r="J75" s="86"/>
    </row>
    <row r="76" spans="1:13" x14ac:dyDescent="0.3">
      <c r="A76" s="33"/>
      <c r="B76" s="33"/>
      <c r="C76" s="33"/>
      <c r="D76" s="33"/>
      <c r="E76" s="33"/>
      <c r="F76" s="33"/>
      <c r="G76" s="33"/>
      <c r="H76" s="88">
        <v>2023</v>
      </c>
      <c r="I76" s="90">
        <f t="shared" ref="I76:I82" si="5">I75+I18</f>
        <v>119648155.95466599</v>
      </c>
      <c r="J76" s="104"/>
      <c r="K76" s="33"/>
      <c r="L76" s="33"/>
      <c r="M76" s="33"/>
    </row>
    <row r="77" spans="1:13" x14ac:dyDescent="0.3">
      <c r="A77" s="33"/>
      <c r="B77" s="33"/>
      <c r="C77" s="33"/>
      <c r="D77" s="33"/>
      <c r="E77" s="33"/>
      <c r="F77" s="33"/>
      <c r="G77" s="33"/>
      <c r="H77" s="88">
        <v>2024</v>
      </c>
      <c r="I77" s="90">
        <f t="shared" si="5"/>
        <v>162497647.63970998</v>
      </c>
      <c r="J77" s="91"/>
      <c r="K77" s="33"/>
      <c r="L77" s="33"/>
      <c r="M77" s="33"/>
    </row>
    <row r="78" spans="1:13" x14ac:dyDescent="0.3">
      <c r="A78" s="33"/>
      <c r="B78" s="33"/>
      <c r="C78" s="33"/>
      <c r="D78" s="33"/>
      <c r="E78" s="33"/>
      <c r="F78" s="33"/>
      <c r="G78" s="33"/>
      <c r="H78" s="88">
        <v>2025</v>
      </c>
      <c r="I78" s="90">
        <f t="shared" si="5"/>
        <v>197825924.82094303</v>
      </c>
      <c r="J78" s="91"/>
      <c r="K78" s="33"/>
      <c r="L78" s="33"/>
      <c r="M78" s="33"/>
    </row>
    <row r="79" spans="1:13" x14ac:dyDescent="0.3">
      <c r="A79" s="33"/>
      <c r="B79" s="33"/>
      <c r="C79" s="33"/>
      <c r="D79" s="33"/>
      <c r="E79" s="33"/>
      <c r="F79" s="33"/>
      <c r="G79" s="33"/>
      <c r="H79" s="88">
        <v>2026</v>
      </c>
      <c r="I79" s="90">
        <f t="shared" si="5"/>
        <v>227095114.42159522</v>
      </c>
      <c r="J79" s="91"/>
      <c r="K79" s="33"/>
      <c r="L79" s="33"/>
      <c r="M79" s="33"/>
    </row>
    <row r="80" spans="1:13" x14ac:dyDescent="0.3">
      <c r="A80" s="33"/>
      <c r="B80" s="33"/>
      <c r="C80" s="33"/>
      <c r="D80" s="33"/>
      <c r="E80" s="33"/>
      <c r="F80" s="33"/>
      <c r="G80" s="33"/>
      <c r="H80" s="88">
        <v>2027</v>
      </c>
      <c r="I80" s="90">
        <f t="shared" si="5"/>
        <v>251476609.39143413</v>
      </c>
      <c r="J80" s="91"/>
      <c r="K80" s="33"/>
      <c r="L80" s="33"/>
      <c r="M80" s="33"/>
    </row>
    <row r="81" spans="1:13" x14ac:dyDescent="0.3">
      <c r="A81" s="33"/>
      <c r="B81" s="33"/>
      <c r="C81" s="33"/>
      <c r="D81" s="33"/>
      <c r="E81" s="33"/>
      <c r="F81" s="33"/>
      <c r="G81" s="33"/>
      <c r="H81" s="88">
        <v>2028</v>
      </c>
      <c r="I81" s="90">
        <f t="shared" si="5"/>
        <v>271909147.57303786</v>
      </c>
      <c r="J81" s="91"/>
      <c r="K81" s="33"/>
      <c r="L81" s="33"/>
      <c r="M81" s="33"/>
    </row>
    <row r="82" spans="1:13" ht="15" thickBot="1" x14ac:dyDescent="0.35">
      <c r="A82" s="33"/>
      <c r="B82" s="33"/>
      <c r="C82" s="33"/>
      <c r="D82" s="33"/>
      <c r="E82" s="33"/>
      <c r="F82" s="33"/>
      <c r="G82" s="33"/>
      <c r="H82" s="92" t="s">
        <v>10</v>
      </c>
      <c r="I82" s="93">
        <f t="shared" si="5"/>
        <v>289145277.52287275</v>
      </c>
      <c r="J82" s="91"/>
      <c r="K82" s="33"/>
      <c r="L82" s="33"/>
      <c r="M82" s="33"/>
    </row>
    <row r="83" spans="1:13" x14ac:dyDescent="0.3">
      <c r="A83" s="33"/>
      <c r="B83" s="33"/>
      <c r="C83" s="33"/>
      <c r="D83" s="33"/>
      <c r="E83" s="33"/>
      <c r="F83" s="33"/>
      <c r="G83" s="33"/>
      <c r="H83" s="94" t="s">
        <v>36</v>
      </c>
      <c r="I83" s="90">
        <f>SUM(I75:I82)</f>
        <v>1587049871.1632919</v>
      </c>
      <c r="J83" s="91"/>
      <c r="K83" s="33"/>
      <c r="L83" s="33"/>
      <c r="M83" s="33"/>
    </row>
    <row r="84" spans="1:13" x14ac:dyDescent="0.3">
      <c r="A84" s="33"/>
      <c r="B84" s="33"/>
      <c r="C84" s="33"/>
      <c r="D84" s="33"/>
      <c r="E84" s="33"/>
      <c r="F84" s="33"/>
      <c r="G84" s="33"/>
      <c r="H84" s="91"/>
      <c r="I84" s="91"/>
      <c r="J84" s="91"/>
      <c r="K84" s="33"/>
      <c r="L84" s="33"/>
      <c r="M84" s="33"/>
    </row>
    <row r="85" spans="1:13" x14ac:dyDescent="0.3">
      <c r="A85" s="33"/>
      <c r="B85" s="33"/>
      <c r="C85" s="33"/>
      <c r="D85" s="33"/>
      <c r="E85" s="33"/>
      <c r="F85" s="33"/>
      <c r="G85" s="33"/>
      <c r="H85" s="33"/>
      <c r="I85" s="33"/>
      <c r="J85" s="33"/>
      <c r="K85" s="33"/>
      <c r="L85" s="33"/>
      <c r="M85" s="33"/>
    </row>
    <row r="86" spans="1:13" x14ac:dyDescent="0.3">
      <c r="A86" s="33"/>
      <c r="B86" s="33"/>
      <c r="C86" s="33"/>
      <c r="D86" s="33"/>
      <c r="E86" s="33"/>
      <c r="F86" s="33"/>
      <c r="G86" s="33"/>
      <c r="H86" s="33"/>
      <c r="I86" s="33"/>
      <c r="J86" s="33"/>
      <c r="K86" s="33"/>
      <c r="L86" s="33"/>
      <c r="M86" s="33"/>
    </row>
    <row r="87" spans="1:13" s="24" customFormat="1" x14ac:dyDescent="0.3"/>
    <row r="88" spans="1:13" s="34" customFormat="1" ht="15" thickBot="1" x14ac:dyDescent="0.35"/>
    <row r="89" spans="1:13" s="24" customFormat="1" x14ac:dyDescent="0.3"/>
    <row r="90" spans="1:13" s="24" customFormat="1" x14ac:dyDescent="0.3"/>
    <row r="91" spans="1:13" s="24" customFormat="1" x14ac:dyDescent="0.3"/>
    <row r="92" spans="1:13" s="24" customFormat="1" ht="18" x14ac:dyDescent="0.35">
      <c r="B92" s="81" t="s">
        <v>45</v>
      </c>
    </row>
    <row r="93" spans="1:13" ht="18" x14ac:dyDescent="0.35">
      <c r="A93" s="33"/>
      <c r="B93" s="33"/>
      <c r="C93" s="33"/>
      <c r="D93" s="33"/>
      <c r="E93" s="33"/>
      <c r="F93" s="33"/>
      <c r="G93" s="33"/>
      <c r="H93" s="8" t="s">
        <v>40</v>
      </c>
      <c r="I93" s="33"/>
      <c r="J93" s="33"/>
      <c r="K93" s="33"/>
      <c r="L93" s="33"/>
      <c r="M93" s="33"/>
    </row>
    <row r="94" spans="1:13" x14ac:dyDescent="0.3">
      <c r="A94" s="33"/>
      <c r="B94" s="33"/>
      <c r="C94" s="33"/>
      <c r="D94" s="33"/>
      <c r="E94" s="33"/>
      <c r="F94" s="33"/>
      <c r="G94" s="33"/>
      <c r="H94" s="95"/>
      <c r="I94" s="96"/>
      <c r="J94" s="96"/>
      <c r="K94" s="33"/>
      <c r="L94" s="33"/>
      <c r="M94" s="33"/>
    </row>
    <row r="95" spans="1:13" x14ac:dyDescent="0.3">
      <c r="A95" s="33"/>
      <c r="B95" s="33"/>
      <c r="C95" s="33"/>
      <c r="D95" s="33"/>
      <c r="E95" s="33"/>
      <c r="F95" s="33"/>
      <c r="G95" s="33"/>
      <c r="H95" s="95"/>
      <c r="I95" s="95" t="s">
        <v>35</v>
      </c>
      <c r="J95" s="95"/>
      <c r="K95" s="33"/>
      <c r="L95" s="33"/>
      <c r="M95" s="33"/>
    </row>
    <row r="96" spans="1:13" x14ac:dyDescent="0.3">
      <c r="A96" s="33"/>
      <c r="B96" s="33"/>
      <c r="C96" s="33"/>
      <c r="D96" s="33"/>
      <c r="E96" s="33"/>
      <c r="F96" s="33"/>
      <c r="G96" s="33"/>
      <c r="H96" s="97">
        <v>2022</v>
      </c>
      <c r="I96" s="98">
        <f>I35</f>
        <v>94306910.328224048</v>
      </c>
      <c r="J96" s="95"/>
      <c r="K96" s="33"/>
      <c r="L96" s="33"/>
      <c r="M96" s="33"/>
    </row>
    <row r="97" spans="1:13" x14ac:dyDescent="0.3">
      <c r="A97" s="33"/>
      <c r="B97" s="33"/>
      <c r="C97" s="33"/>
      <c r="D97" s="33"/>
      <c r="E97" s="33"/>
      <c r="F97" s="33"/>
      <c r="G97" s="33"/>
      <c r="H97" s="97">
        <v>2023</v>
      </c>
      <c r="I97" s="100">
        <f>I96+I36</f>
        <v>187670751.55316585</v>
      </c>
      <c r="J97" s="99"/>
      <c r="K97" s="33"/>
      <c r="L97" s="33"/>
      <c r="M97" s="33"/>
    </row>
    <row r="98" spans="1:13" x14ac:dyDescent="0.3">
      <c r="A98" s="33"/>
      <c r="B98" s="33"/>
      <c r="C98" s="33"/>
      <c r="D98" s="33"/>
      <c r="E98" s="33"/>
      <c r="F98" s="33"/>
      <c r="G98" s="33"/>
      <c r="H98" s="97">
        <v>2024</v>
      </c>
      <c r="I98" s="100">
        <f t="shared" ref="I98:I103" si="6">I97+I37</f>
        <v>280100954.36585826</v>
      </c>
      <c r="J98" s="95"/>
      <c r="K98" s="33"/>
      <c r="L98" s="33"/>
      <c r="M98" s="33"/>
    </row>
    <row r="99" spans="1:13" x14ac:dyDescent="0.3">
      <c r="A99" s="33"/>
      <c r="B99" s="33"/>
      <c r="C99" s="33"/>
      <c r="D99" s="33"/>
      <c r="E99" s="33"/>
      <c r="F99" s="33"/>
      <c r="G99" s="33"/>
      <c r="H99" s="97">
        <v>2025</v>
      </c>
      <c r="I99" s="100">
        <f t="shared" si="6"/>
        <v>371606855.15042371</v>
      </c>
      <c r="J99" s="95"/>
      <c r="K99" s="33"/>
      <c r="L99" s="33"/>
      <c r="M99" s="33"/>
    </row>
    <row r="100" spans="1:13" x14ac:dyDescent="0.3">
      <c r="A100" s="33"/>
      <c r="B100" s="33"/>
      <c r="C100" s="33"/>
      <c r="D100" s="33"/>
      <c r="E100" s="33"/>
      <c r="F100" s="33"/>
      <c r="G100" s="33"/>
      <c r="H100" s="97">
        <v>2026</v>
      </c>
      <c r="I100" s="100">
        <f t="shared" si="6"/>
        <v>462197696.92714351</v>
      </c>
      <c r="J100" s="95"/>
      <c r="K100" s="33"/>
      <c r="L100" s="33"/>
      <c r="M100" s="33"/>
    </row>
    <row r="101" spans="1:13" x14ac:dyDescent="0.3">
      <c r="A101" s="33"/>
      <c r="B101" s="33"/>
      <c r="C101" s="33"/>
      <c r="D101" s="33"/>
      <c r="E101" s="33"/>
      <c r="F101" s="33"/>
      <c r="G101" s="33"/>
      <c r="H101" s="97">
        <v>2027</v>
      </c>
      <c r="I101" s="100">
        <f t="shared" si="6"/>
        <v>551882630.2860961</v>
      </c>
      <c r="J101" s="95"/>
      <c r="K101" s="33"/>
      <c r="L101" s="33"/>
      <c r="M101" s="33"/>
    </row>
    <row r="102" spans="1:13" x14ac:dyDescent="0.3">
      <c r="A102" s="33"/>
      <c r="B102" s="33"/>
      <c r="C102" s="33"/>
      <c r="D102" s="33"/>
      <c r="E102" s="33"/>
      <c r="F102" s="33"/>
      <c r="G102" s="33"/>
      <c r="H102" s="97">
        <v>2028</v>
      </c>
      <c r="I102" s="100">
        <f t="shared" si="6"/>
        <v>640670714.31145918</v>
      </c>
      <c r="J102" s="95"/>
      <c r="K102" s="33"/>
      <c r="L102" s="33"/>
      <c r="M102" s="33"/>
    </row>
    <row r="103" spans="1:13" ht="15" thickBot="1" x14ac:dyDescent="0.35">
      <c r="A103" s="33"/>
      <c r="B103" s="33"/>
      <c r="C103" s="33"/>
      <c r="D103" s="33"/>
      <c r="E103" s="33"/>
      <c r="F103" s="33"/>
      <c r="G103" s="33"/>
      <c r="H103" s="101" t="s">
        <v>10</v>
      </c>
      <c r="I103" s="102">
        <f t="shared" si="6"/>
        <v>728570917.49656868</v>
      </c>
      <c r="J103" s="95"/>
      <c r="K103" s="33"/>
      <c r="L103" s="33"/>
      <c r="M103" s="33"/>
    </row>
    <row r="104" spans="1:13" x14ac:dyDescent="0.3">
      <c r="A104" s="33"/>
      <c r="B104" s="33"/>
      <c r="C104" s="33"/>
      <c r="D104" s="33"/>
      <c r="E104" s="33"/>
      <c r="F104" s="33"/>
      <c r="G104" s="33"/>
      <c r="H104" s="103" t="s">
        <v>36</v>
      </c>
      <c r="I104" s="98">
        <f>SUM(I96:I103)</f>
        <v>3317007430.4189396</v>
      </c>
      <c r="J104" s="95"/>
      <c r="K104" s="33"/>
      <c r="L104" s="33"/>
      <c r="M104" s="33"/>
    </row>
    <row r="105" spans="1:13" x14ac:dyDescent="0.3">
      <c r="A105" s="33"/>
      <c r="B105" s="33"/>
      <c r="C105" s="33"/>
      <c r="D105" s="33"/>
      <c r="E105" s="33"/>
      <c r="F105" s="33"/>
      <c r="G105" s="33"/>
      <c r="H105" s="95"/>
      <c r="I105" s="95"/>
      <c r="J105" s="95"/>
      <c r="K105" s="33"/>
      <c r="L105" s="33"/>
      <c r="M105" s="33"/>
    </row>
    <row r="106" spans="1:13" x14ac:dyDescent="0.3">
      <c r="A106" s="33"/>
      <c r="B106" s="33"/>
      <c r="C106" s="33"/>
      <c r="D106" s="33"/>
      <c r="E106" s="33"/>
      <c r="F106" s="33"/>
      <c r="G106" s="33"/>
      <c r="H106" s="33"/>
      <c r="I106" s="33"/>
      <c r="J106" s="33"/>
      <c r="K106" s="33"/>
      <c r="L106" s="33"/>
      <c r="M106" s="33"/>
    </row>
    <row r="107" spans="1:13" x14ac:dyDescent="0.3">
      <c r="A107" s="33"/>
      <c r="B107" s="33"/>
      <c r="C107" s="33"/>
      <c r="D107" s="33"/>
      <c r="E107" s="33"/>
      <c r="F107" s="33"/>
      <c r="G107" s="33"/>
      <c r="H107" s="33"/>
      <c r="I107" s="33"/>
      <c r="J107" s="33"/>
      <c r="K107" s="33"/>
      <c r="L107" s="33"/>
      <c r="M107" s="33"/>
    </row>
    <row r="108" spans="1:13" x14ac:dyDescent="0.3">
      <c r="A108" s="33"/>
      <c r="B108" s="33"/>
      <c r="C108" s="33"/>
      <c r="D108" s="33"/>
      <c r="E108" s="33"/>
      <c r="F108" s="33"/>
      <c r="G108" s="33"/>
      <c r="H108" s="33"/>
      <c r="I108" s="33"/>
      <c r="J108" s="33"/>
      <c r="K108" s="33"/>
      <c r="L108" s="33"/>
      <c r="M108" s="33"/>
    </row>
    <row r="109" spans="1:13" x14ac:dyDescent="0.3">
      <c r="K109" s="33"/>
      <c r="L109" s="33"/>
      <c r="M109" s="33"/>
    </row>
    <row r="110" spans="1:13" x14ac:dyDescent="0.3">
      <c r="K110" s="33"/>
      <c r="L110" s="33"/>
      <c r="M110" s="33"/>
    </row>
  </sheetData>
  <sheetProtection algorithmName="SHA-512" hashValue="pTooNTugb8GvESsGh8r1D8dEY4UNVI9Azbf/c1xHhT5JRmO34myu2yAnhTub1wnZioFqjfEzDVNkmwqPmHAqMg==" saltValue="byBn1oKjYQgLkQgvl4KkU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tabSelected="1" zoomScale="90" zoomScaleNormal="90" workbookViewId="0">
      <selection activeCell="D28" sqref="D28"/>
    </sheetView>
  </sheetViews>
  <sheetFormatPr defaultRowHeight="14.4" x14ac:dyDescent="0.3"/>
  <cols>
    <col min="2" max="2" width="18.88671875" customWidth="1"/>
    <col min="3" max="3" width="19.88671875" customWidth="1"/>
    <col min="5" max="5" width="10.5546875" customWidth="1"/>
    <col min="8" max="8" width="15.44140625" customWidth="1"/>
    <col min="9" max="9" width="17.5546875" customWidth="1"/>
    <col min="10" max="10" width="18.109375" customWidth="1"/>
    <col min="11" max="11" width="12" customWidth="1"/>
    <col min="12" max="12" width="12.88671875" customWidth="1"/>
    <col min="14" max="14" width="12.88671875" customWidth="1"/>
    <col min="15" max="15" width="20.44140625" customWidth="1"/>
    <col min="16" max="16" width="23.21875" customWidth="1"/>
    <col min="17" max="17" width="10.33203125" customWidth="1"/>
  </cols>
  <sheetData>
    <row r="1" spans="1:19" ht="18" x14ac:dyDescent="0.35">
      <c r="A1" s="8" t="s">
        <v>46</v>
      </c>
    </row>
    <row r="2" spans="1:19" x14ac:dyDescent="0.3">
      <c r="A2" t="s">
        <v>47</v>
      </c>
    </row>
    <row r="3" spans="1:19" s="34" customFormat="1" ht="15" thickBot="1" x14ac:dyDescent="0.35">
      <c r="A3" s="34" t="s">
        <v>50</v>
      </c>
    </row>
    <row r="5" spans="1:19" s="33" customFormat="1" ht="15" thickBot="1" x14ac:dyDescent="0.35">
      <c r="A5" s="33" t="s">
        <v>32</v>
      </c>
    </row>
    <row r="6" spans="1:19" ht="16.2" thickBot="1" x14ac:dyDescent="0.35">
      <c r="A6" s="43"/>
      <c r="B6" s="44"/>
      <c r="C6" s="44"/>
      <c r="D6" s="44"/>
      <c r="E6" s="45"/>
      <c r="G6" s="60"/>
      <c r="H6" s="61"/>
      <c r="I6" s="61"/>
      <c r="J6" s="61"/>
      <c r="K6" s="61"/>
      <c r="L6" s="61"/>
      <c r="M6" s="61"/>
      <c r="N6" s="61"/>
      <c r="O6" s="44"/>
      <c r="P6" s="44"/>
      <c r="Q6" s="45"/>
    </row>
    <row r="7" spans="1:19" ht="16.2" thickBot="1" x14ac:dyDescent="0.35">
      <c r="A7" s="46" t="s">
        <v>1</v>
      </c>
      <c r="B7" s="25"/>
      <c r="C7" s="75">
        <f>'1 pct. g.krav'!H7</f>
        <v>464456252.6995945</v>
      </c>
      <c r="D7" s="24"/>
      <c r="E7" s="47"/>
      <c r="G7" s="53" t="s">
        <v>49</v>
      </c>
      <c r="H7" s="62"/>
      <c r="I7" s="62"/>
      <c r="J7" s="62"/>
      <c r="K7" s="62"/>
      <c r="L7" s="62"/>
      <c r="M7" s="62"/>
      <c r="N7" s="62"/>
      <c r="O7" s="24"/>
      <c r="P7" s="24"/>
      <c r="Q7" s="47"/>
      <c r="R7" s="33"/>
      <c r="S7" s="33"/>
    </row>
    <row r="8" spans="1:19" x14ac:dyDescent="0.3">
      <c r="A8" s="48"/>
      <c r="B8" s="24"/>
      <c r="C8" s="24"/>
      <c r="D8" s="24"/>
      <c r="E8" s="47"/>
      <c r="G8" s="48"/>
      <c r="H8" s="24"/>
      <c r="I8" s="24"/>
      <c r="J8" s="24"/>
      <c r="K8" s="24"/>
      <c r="L8" s="24"/>
      <c r="M8" s="24"/>
      <c r="N8" s="24"/>
      <c r="O8" s="24"/>
      <c r="P8" s="24"/>
      <c r="Q8" s="47"/>
    </row>
    <row r="9" spans="1:19" x14ac:dyDescent="0.3">
      <c r="A9" s="48"/>
      <c r="B9" s="24"/>
      <c r="C9" s="24"/>
      <c r="D9" s="24"/>
      <c r="E9" s="47"/>
      <c r="G9" s="48"/>
      <c r="H9" s="24" t="s">
        <v>21</v>
      </c>
      <c r="I9" s="24"/>
      <c r="J9" s="24"/>
      <c r="K9" s="24"/>
      <c r="L9" s="24"/>
      <c r="M9" s="24"/>
      <c r="N9" s="24" t="s">
        <v>23</v>
      </c>
      <c r="O9" s="24"/>
      <c r="P9" s="24"/>
      <c r="Q9" s="47"/>
    </row>
    <row r="10" spans="1:19" x14ac:dyDescent="0.3">
      <c r="A10" s="48"/>
      <c r="B10" s="25" t="s">
        <v>13</v>
      </c>
      <c r="C10" s="25"/>
      <c r="D10" s="24"/>
      <c r="E10" s="47"/>
      <c r="G10" s="48"/>
      <c r="H10" s="25" t="s">
        <v>21</v>
      </c>
      <c r="I10" s="25" t="s">
        <v>22</v>
      </c>
      <c r="J10" s="25" t="s">
        <v>5</v>
      </c>
      <c r="K10" s="25"/>
      <c r="L10" s="24"/>
      <c r="M10" s="24"/>
      <c r="N10" s="25" t="s">
        <v>23</v>
      </c>
      <c r="O10" s="25" t="s">
        <v>22</v>
      </c>
      <c r="P10" s="25" t="s">
        <v>5</v>
      </c>
      <c r="Q10" s="50"/>
    </row>
    <row r="11" spans="1:19" ht="15" thickBot="1" x14ac:dyDescent="0.35">
      <c r="A11" s="48"/>
      <c r="B11" s="24"/>
      <c r="C11" s="49" t="s">
        <v>6</v>
      </c>
      <c r="D11" s="49" t="s">
        <v>9</v>
      </c>
      <c r="E11" s="47"/>
      <c r="G11" s="46">
        <v>2022</v>
      </c>
      <c r="H11" s="24"/>
      <c r="I11" s="59">
        <f>C19*D12</f>
        <v>61060190.236666672</v>
      </c>
      <c r="J11" s="64">
        <f>(C19-I11)</f>
        <v>244240760.94666666</v>
      </c>
      <c r="K11" s="24"/>
      <c r="L11" s="24"/>
      <c r="M11" s="25">
        <v>2022</v>
      </c>
      <c r="N11" s="24"/>
      <c r="O11" s="63">
        <f>$C$12*C18</f>
        <v>6391803.6023664456</v>
      </c>
      <c r="P11" s="64">
        <f>(C18-O11)</f>
        <v>152763497.9138948</v>
      </c>
      <c r="Q11" s="47"/>
    </row>
    <row r="12" spans="1:19" x14ac:dyDescent="0.3">
      <c r="A12" s="65" t="s">
        <v>7</v>
      </c>
      <c r="B12" s="49"/>
      <c r="C12" s="76">
        <f>'1 pct. g.krav'!E23</f>
        <v>4.0160796036777829E-2</v>
      </c>
      <c r="D12" s="105">
        <f>'1 pct. g.krav'!F23</f>
        <v>0.2</v>
      </c>
      <c r="E12" s="47"/>
      <c r="G12" s="46">
        <v>2023</v>
      </c>
      <c r="H12" s="24"/>
      <c r="I12" s="59">
        <f>J11*$D$12</f>
        <v>48848152.189333335</v>
      </c>
      <c r="J12" s="64">
        <f>(J11-I12)</f>
        <v>195392608.75733334</v>
      </c>
      <c r="K12" s="24"/>
      <c r="L12" s="24"/>
      <c r="M12" s="25">
        <v>2023</v>
      </c>
      <c r="N12" s="24"/>
      <c r="O12" s="63">
        <f>$C$12*P11</f>
        <v>6135103.6815846646</v>
      </c>
      <c r="P12" s="64">
        <f>(P11-O12)*(1+$C$23)</f>
        <v>146628394.23231015</v>
      </c>
      <c r="Q12" s="47"/>
    </row>
    <row r="13" spans="1:19" ht="15" thickBot="1" x14ac:dyDescent="0.35">
      <c r="A13" s="65" t="s">
        <v>8</v>
      </c>
      <c r="B13" s="49"/>
      <c r="C13" s="77">
        <f>'1 pct. g.krav'!E24</f>
        <v>0.34267016665442818</v>
      </c>
      <c r="D13" s="78">
        <f>'1 pct. g.krav'!F24</f>
        <v>0.65732983334557205</v>
      </c>
      <c r="E13" s="47"/>
      <c r="G13" s="46">
        <v>2024</v>
      </c>
      <c r="H13" s="24"/>
      <c r="I13" s="59">
        <f>J12*$D$12</f>
        <v>39078521.751466669</v>
      </c>
      <c r="J13" s="64">
        <f t="shared" ref="J13:J18" si="0">(J12-I13)</f>
        <v>156314087.00586668</v>
      </c>
      <c r="K13" s="24"/>
      <c r="L13" s="24"/>
      <c r="M13" s="25">
        <v>2024</v>
      </c>
      <c r="N13" s="24"/>
      <c r="O13" s="63">
        <f t="shared" ref="O13:O17" si="1">$C$12*P12</f>
        <v>5888713.0339640584</v>
      </c>
      <c r="P13" s="64">
        <f t="shared" ref="P13:P18" si="2">(P12-O13)*(1+$C$23)</f>
        <v>140739681.19834608</v>
      </c>
      <c r="Q13" s="47"/>
    </row>
    <row r="14" spans="1:19" x14ac:dyDescent="0.3">
      <c r="A14" s="48"/>
      <c r="B14" s="24"/>
      <c r="C14" s="24"/>
      <c r="D14" s="24"/>
      <c r="E14" s="47"/>
      <c r="G14" s="46">
        <v>2025</v>
      </c>
      <c r="H14" s="24"/>
      <c r="I14" s="59">
        <f t="shared" ref="I14:I17" si="3">J13*$D$12</f>
        <v>31262817.401173338</v>
      </c>
      <c r="J14" s="64">
        <f t="shared" si="0"/>
        <v>125051269.60469334</v>
      </c>
      <c r="K14" s="24"/>
      <c r="L14" s="24"/>
      <c r="M14" s="25">
        <v>2025</v>
      </c>
      <c r="N14" s="24"/>
      <c r="O14" s="63">
        <f t="shared" si="1"/>
        <v>5652217.6308879126</v>
      </c>
      <c r="P14" s="64">
        <f t="shared" si="2"/>
        <v>135087463.56745815</v>
      </c>
      <c r="Q14" s="47"/>
    </row>
    <row r="15" spans="1:19" x14ac:dyDescent="0.3">
      <c r="A15" s="48"/>
      <c r="B15" s="24"/>
      <c r="C15" s="24"/>
      <c r="D15" s="24"/>
      <c r="E15" s="47"/>
      <c r="G15" s="46">
        <v>2026</v>
      </c>
      <c r="H15" s="24"/>
      <c r="I15" s="59">
        <f t="shared" si="3"/>
        <v>25010253.920938671</v>
      </c>
      <c r="J15" s="64">
        <f t="shared" si="0"/>
        <v>100041015.68375467</v>
      </c>
      <c r="K15" s="24"/>
      <c r="L15" s="24"/>
      <c r="M15" s="25">
        <v>2026</v>
      </c>
      <c r="N15" s="24"/>
      <c r="O15" s="63">
        <f t="shared" si="1"/>
        <v>5425220.0714583425</v>
      </c>
      <c r="P15" s="64">
        <f t="shared" si="2"/>
        <v>129662243.49599981</v>
      </c>
      <c r="Q15" s="47"/>
    </row>
    <row r="16" spans="1:19" x14ac:dyDescent="0.3">
      <c r="A16" s="46" t="s">
        <v>28</v>
      </c>
      <c r="B16" s="25"/>
      <c r="C16" s="25"/>
      <c r="D16" s="25"/>
      <c r="E16" s="50"/>
      <c r="G16" s="46">
        <v>2027</v>
      </c>
      <c r="H16" s="24"/>
      <c r="I16" s="59">
        <f t="shared" si="3"/>
        <v>20008203.136750933</v>
      </c>
      <c r="J16" s="64">
        <f t="shared" si="0"/>
        <v>80032812.547003731</v>
      </c>
      <c r="K16" s="24"/>
      <c r="L16" s="24"/>
      <c r="M16" s="25">
        <v>2027</v>
      </c>
      <c r="N16" s="24"/>
      <c r="O16" s="63">
        <f t="shared" si="1"/>
        <v>5207338.9147138707</v>
      </c>
      <c r="P16" s="64">
        <f t="shared" si="2"/>
        <v>124454904.58128594</v>
      </c>
      <c r="Q16" s="47"/>
    </row>
    <row r="17" spans="1:18" ht="15" thickBot="1" x14ac:dyDescent="0.35">
      <c r="A17" s="48"/>
      <c r="B17" s="24"/>
      <c r="C17" s="24"/>
      <c r="D17" s="24"/>
      <c r="E17" s="47"/>
      <c r="G17" s="46">
        <v>2028</v>
      </c>
      <c r="H17" s="24"/>
      <c r="I17" s="59">
        <f t="shared" si="3"/>
        <v>16006562.509400748</v>
      </c>
      <c r="J17" s="64">
        <f t="shared" si="0"/>
        <v>64026250.037602983</v>
      </c>
      <c r="K17" s="24"/>
      <c r="L17" s="24"/>
      <c r="M17" s="25">
        <v>2028</v>
      </c>
      <c r="N17" s="24"/>
      <c r="O17" s="63">
        <f t="shared" si="1"/>
        <v>4998208.0386656709</v>
      </c>
      <c r="P17" s="64">
        <f t="shared" si="2"/>
        <v>119456696.54262027</v>
      </c>
      <c r="Q17" s="47"/>
    </row>
    <row r="18" spans="1:18" x14ac:dyDescent="0.3">
      <c r="A18" s="48"/>
      <c r="B18" s="49" t="s">
        <v>6</v>
      </c>
      <c r="C18" s="106">
        <f>C7*C13</f>
        <v>159155301.51626125</v>
      </c>
      <c r="D18" s="24"/>
      <c r="E18" s="47"/>
      <c r="G18" s="46" t="s">
        <v>10</v>
      </c>
      <c r="H18" s="24"/>
      <c r="I18" s="59">
        <f>J17*$D$12</f>
        <v>12805250.007520597</v>
      </c>
      <c r="J18" s="64">
        <f t="shared" si="0"/>
        <v>51221000.03008239</v>
      </c>
      <c r="K18" s="24"/>
      <c r="L18" s="24"/>
      <c r="M18" s="25" t="s">
        <v>10</v>
      </c>
      <c r="N18" s="24"/>
      <c r="O18" s="63">
        <f>$C$12*P17</f>
        <v>4797476.0250754356</v>
      </c>
      <c r="P18" s="64">
        <f t="shared" si="2"/>
        <v>114659220.51754484</v>
      </c>
      <c r="Q18" s="47"/>
    </row>
    <row r="19" spans="1:18" ht="15" thickBot="1" x14ac:dyDescent="0.35">
      <c r="A19" s="48"/>
      <c r="B19" s="49" t="s">
        <v>9</v>
      </c>
      <c r="C19" s="107">
        <f>C7*D13</f>
        <v>305300951.18333334</v>
      </c>
      <c r="D19" s="24"/>
      <c r="E19" s="47"/>
      <c r="G19" s="48"/>
      <c r="H19" s="24"/>
      <c r="I19" s="24"/>
      <c r="J19" s="24"/>
      <c r="K19" s="24"/>
      <c r="L19" s="24"/>
      <c r="M19" s="24"/>
      <c r="N19" s="24"/>
      <c r="O19" s="24"/>
      <c r="P19" s="24"/>
      <c r="Q19" s="47"/>
    </row>
    <row r="20" spans="1:18" ht="15" thickBot="1" x14ac:dyDescent="0.35">
      <c r="A20" s="51"/>
      <c r="B20" s="34"/>
      <c r="C20" s="34"/>
      <c r="D20" s="34"/>
      <c r="E20" s="52"/>
      <c r="G20" s="48"/>
      <c r="H20" s="24"/>
      <c r="I20" s="24"/>
      <c r="J20" s="24"/>
      <c r="K20" s="24"/>
      <c r="L20" s="24"/>
      <c r="M20" s="24"/>
      <c r="N20" s="24"/>
      <c r="O20" s="24"/>
      <c r="P20" s="24"/>
      <c r="Q20" s="47"/>
    </row>
    <row r="21" spans="1:18" x14ac:dyDescent="0.3">
      <c r="G21" s="48" t="s">
        <v>30</v>
      </c>
      <c r="H21" s="24"/>
      <c r="I21" s="24"/>
      <c r="J21" s="24"/>
      <c r="K21" s="24"/>
      <c r="L21" s="24"/>
      <c r="M21" s="24"/>
      <c r="N21" s="24"/>
      <c r="O21" s="24"/>
      <c r="P21" s="24"/>
      <c r="Q21" s="47"/>
    </row>
    <row r="22" spans="1:18" x14ac:dyDescent="0.3">
      <c r="G22" s="48"/>
      <c r="H22" s="24"/>
      <c r="I22" s="24"/>
      <c r="J22" s="24"/>
      <c r="K22" s="24"/>
      <c r="L22" s="24"/>
      <c r="M22" s="24"/>
      <c r="N22" s="24"/>
      <c r="O22" s="24"/>
      <c r="P22" s="24"/>
      <c r="Q22" s="47"/>
    </row>
    <row r="23" spans="1:18" x14ac:dyDescent="0.3">
      <c r="G23" s="48"/>
      <c r="H23" s="25" t="s">
        <v>21</v>
      </c>
      <c r="I23" s="25" t="s">
        <v>24</v>
      </c>
      <c r="J23" s="25" t="s">
        <v>25</v>
      </c>
      <c r="K23" s="25" t="s">
        <v>26</v>
      </c>
      <c r="L23" s="25" t="s">
        <v>27</v>
      </c>
      <c r="M23" s="25"/>
      <c r="N23" s="24"/>
      <c r="O23" s="24"/>
      <c r="P23" s="24"/>
      <c r="Q23" s="47"/>
    </row>
    <row r="24" spans="1:18" s="33" customFormat="1" x14ac:dyDescent="0.3">
      <c r="A24"/>
      <c r="B24"/>
      <c r="C24"/>
      <c r="D24"/>
      <c r="E24"/>
      <c r="G24" s="46">
        <v>2022</v>
      </c>
      <c r="H24" s="64">
        <f t="shared" ref="H24:H31" si="4">J11</f>
        <v>244240760.94666666</v>
      </c>
      <c r="I24" s="64">
        <f t="shared" ref="I24:I31" si="5">P11</f>
        <v>152763497.9138948</v>
      </c>
      <c r="J24" s="59">
        <f>H24+I24</f>
        <v>397004258.86056149</v>
      </c>
      <c r="K24" s="24">
        <f>H24/J24</f>
        <v>0.61520942280987101</v>
      </c>
      <c r="L24" s="24">
        <f>I24/J24</f>
        <v>0.38479057719012888</v>
      </c>
      <c r="M24" s="24"/>
      <c r="N24" s="59"/>
      <c r="O24" s="59"/>
      <c r="P24" s="59"/>
      <c r="Q24" s="47"/>
    </row>
    <row r="25" spans="1:18" x14ac:dyDescent="0.3">
      <c r="G25" s="46">
        <v>2023</v>
      </c>
      <c r="H25" s="64">
        <f t="shared" si="4"/>
        <v>195392608.75733334</v>
      </c>
      <c r="I25" s="64">
        <f t="shared" si="5"/>
        <v>146628394.23231015</v>
      </c>
      <c r="J25" s="59">
        <f t="shared" ref="J25:J31" si="6">H25+I25</f>
        <v>342021002.98964345</v>
      </c>
      <c r="K25" s="24">
        <f t="shared" ref="K25:K31" si="7">H25/J25</f>
        <v>0.57128833331691597</v>
      </c>
      <c r="L25" s="24">
        <f t="shared" ref="L25:L31" si="8">I25/J25</f>
        <v>0.42871166668308414</v>
      </c>
      <c r="M25" s="24"/>
      <c r="N25" s="59"/>
      <c r="O25" s="59"/>
      <c r="P25" s="59"/>
      <c r="Q25" s="47"/>
    </row>
    <row r="26" spans="1:18" x14ac:dyDescent="0.3">
      <c r="G26" s="46">
        <v>2024</v>
      </c>
      <c r="H26" s="64">
        <f t="shared" si="4"/>
        <v>156314087.00586668</v>
      </c>
      <c r="I26" s="64">
        <f t="shared" si="5"/>
        <v>140739681.19834608</v>
      </c>
      <c r="J26" s="59">
        <f t="shared" si="6"/>
        <v>297053768.20421278</v>
      </c>
      <c r="K26" s="24">
        <f t="shared" si="7"/>
        <v>0.52621479253010817</v>
      </c>
      <c r="L26" s="24">
        <f t="shared" si="8"/>
        <v>0.47378520746989172</v>
      </c>
      <c r="M26" s="24"/>
      <c r="N26" s="59"/>
      <c r="O26" s="59"/>
      <c r="P26" s="59"/>
      <c r="Q26" s="47"/>
    </row>
    <row r="27" spans="1:18" x14ac:dyDescent="0.3">
      <c r="G27" s="46">
        <v>2025</v>
      </c>
      <c r="H27" s="64">
        <f t="shared" si="4"/>
        <v>125051269.60469334</v>
      </c>
      <c r="I27" s="64">
        <f t="shared" si="5"/>
        <v>135087463.56745815</v>
      </c>
      <c r="J27" s="59">
        <f t="shared" si="6"/>
        <v>260138733.17215151</v>
      </c>
      <c r="K27" s="24">
        <f t="shared" si="7"/>
        <v>0.48070991997158069</v>
      </c>
      <c r="L27" s="24">
        <f t="shared" si="8"/>
        <v>0.51929008002841925</v>
      </c>
      <c r="M27" s="24"/>
      <c r="N27" s="59"/>
      <c r="O27" s="59"/>
      <c r="P27" s="59"/>
      <c r="Q27" s="47"/>
      <c r="R27" s="33"/>
    </row>
    <row r="28" spans="1:18" x14ac:dyDescent="0.3">
      <c r="G28" s="46">
        <v>2026</v>
      </c>
      <c r="H28" s="64">
        <f t="shared" si="4"/>
        <v>100041015.68375467</v>
      </c>
      <c r="I28" s="64">
        <f t="shared" si="5"/>
        <v>129662243.49599981</v>
      </c>
      <c r="J28" s="59">
        <f t="shared" si="6"/>
        <v>229703259.1797545</v>
      </c>
      <c r="K28" s="24">
        <f t="shared" si="7"/>
        <v>0.43552283951473009</v>
      </c>
      <c r="L28" s="24">
        <f t="shared" si="8"/>
        <v>0.56447716048526986</v>
      </c>
      <c r="M28" s="24"/>
      <c r="N28" s="59"/>
      <c r="O28" s="59"/>
      <c r="P28" s="59"/>
      <c r="Q28" s="47"/>
      <c r="R28" s="33"/>
    </row>
    <row r="29" spans="1:18" x14ac:dyDescent="0.3">
      <c r="G29" s="46">
        <v>2027</v>
      </c>
      <c r="H29" s="64">
        <f t="shared" si="4"/>
        <v>80032812.547003731</v>
      </c>
      <c r="I29" s="64">
        <f t="shared" si="5"/>
        <v>124454904.58128594</v>
      </c>
      <c r="J29" s="59">
        <f t="shared" si="6"/>
        <v>204487717.12828967</v>
      </c>
      <c r="K29" s="24">
        <f t="shared" si="7"/>
        <v>0.3913820041171151</v>
      </c>
      <c r="L29" s="24">
        <f t="shared" si="8"/>
        <v>0.6086179958828849</v>
      </c>
      <c r="M29" s="24"/>
      <c r="N29" s="59"/>
      <c r="O29" s="59"/>
      <c r="P29" s="59"/>
      <c r="Q29" s="47"/>
      <c r="R29" s="33"/>
    </row>
    <row r="30" spans="1:18" x14ac:dyDescent="0.3">
      <c r="G30" s="46">
        <v>2028</v>
      </c>
      <c r="H30" s="64">
        <f t="shared" si="4"/>
        <v>64026250.037602983</v>
      </c>
      <c r="I30" s="64">
        <f t="shared" si="5"/>
        <v>119456696.54262027</v>
      </c>
      <c r="J30" s="59">
        <f t="shared" si="6"/>
        <v>183482946.58022326</v>
      </c>
      <c r="K30" s="24">
        <f t="shared" si="7"/>
        <v>0.34894932325282407</v>
      </c>
      <c r="L30" s="24">
        <f t="shared" si="8"/>
        <v>0.65105067674717587</v>
      </c>
      <c r="M30" s="24"/>
      <c r="N30" s="59"/>
      <c r="O30" s="59"/>
      <c r="P30" s="59"/>
      <c r="Q30" s="47"/>
      <c r="R30" s="33"/>
    </row>
    <row r="31" spans="1:18" x14ac:dyDescent="0.3">
      <c r="G31" s="46" t="s">
        <v>10</v>
      </c>
      <c r="H31" s="64">
        <f t="shared" si="4"/>
        <v>51221000.03008239</v>
      </c>
      <c r="I31" s="64">
        <f t="shared" si="5"/>
        <v>114659220.51754484</v>
      </c>
      <c r="J31" s="59">
        <f t="shared" si="6"/>
        <v>165880220.54762721</v>
      </c>
      <c r="K31" s="24">
        <f t="shared" si="7"/>
        <v>0.30878304755675146</v>
      </c>
      <c r="L31" s="24">
        <f t="shared" si="8"/>
        <v>0.69121695244324866</v>
      </c>
      <c r="M31" s="24"/>
      <c r="N31" s="59"/>
      <c r="O31" s="59"/>
      <c r="P31" s="59"/>
      <c r="Q31" s="47"/>
      <c r="R31" s="33"/>
    </row>
    <row r="32" spans="1:18" ht="15" thickBot="1" x14ac:dyDescent="0.35">
      <c r="G32" s="51"/>
      <c r="H32" s="34"/>
      <c r="I32" s="34"/>
      <c r="J32" s="34"/>
      <c r="K32" s="34"/>
      <c r="L32" s="34"/>
      <c r="M32" s="34"/>
      <c r="N32" s="34"/>
      <c r="O32" s="34"/>
      <c r="P32" s="34"/>
      <c r="Q32" s="52"/>
      <c r="R32" s="33"/>
    </row>
    <row r="33" spans="1:18" x14ac:dyDescent="0.3">
      <c r="G33" s="24"/>
      <c r="H33" s="24"/>
      <c r="I33" s="24"/>
      <c r="J33" s="24"/>
      <c r="K33" s="24"/>
      <c r="L33" s="24"/>
      <c r="M33" s="24"/>
      <c r="N33" s="24"/>
      <c r="O33" s="24"/>
      <c r="P33" s="24"/>
      <c r="Q33" s="24"/>
      <c r="R33" s="33"/>
    </row>
    <row r="34" spans="1:18" x14ac:dyDescent="0.3">
      <c r="G34" s="25"/>
      <c r="H34" s="33"/>
      <c r="I34" s="33"/>
      <c r="J34" s="26"/>
      <c r="K34" s="24"/>
      <c r="L34" s="24"/>
      <c r="M34" s="24"/>
      <c r="N34" s="24"/>
      <c r="O34" s="24"/>
      <c r="P34" s="24"/>
    </row>
    <row r="35" spans="1:18" x14ac:dyDescent="0.3">
      <c r="G35" s="25"/>
      <c r="H35" s="33"/>
      <c r="I35" s="33"/>
      <c r="J35" s="26"/>
      <c r="K35" s="24"/>
      <c r="L35" s="24"/>
      <c r="M35" s="24"/>
      <c r="N35" s="24"/>
      <c r="O35" s="24"/>
      <c r="P35" s="24"/>
    </row>
    <row r="36" spans="1:18" ht="15" thickBot="1" x14ac:dyDescent="0.35">
      <c r="H36" s="33"/>
      <c r="I36" s="33"/>
    </row>
    <row r="37" spans="1:18" x14ac:dyDescent="0.3">
      <c r="E37" s="43"/>
      <c r="F37" s="44"/>
      <c r="G37" s="44"/>
      <c r="H37" s="44"/>
      <c r="I37" s="44"/>
      <c r="J37" s="44"/>
      <c r="K37" s="44"/>
      <c r="L37" s="44"/>
      <c r="M37" s="44"/>
      <c r="N37" s="44"/>
      <c r="O37" s="44"/>
      <c r="P37" s="44"/>
      <c r="Q37" s="44"/>
      <c r="R37" s="45"/>
    </row>
    <row r="38" spans="1:18" ht="15.6" x14ac:dyDescent="0.3">
      <c r="E38" s="53" t="s">
        <v>48</v>
      </c>
      <c r="F38" s="24"/>
      <c r="G38" s="24"/>
      <c r="H38" s="24"/>
      <c r="I38" s="24"/>
      <c r="J38" s="24"/>
      <c r="K38" s="24"/>
      <c r="L38" s="24"/>
      <c r="M38" s="24"/>
      <c r="N38" s="24"/>
      <c r="O38" s="24"/>
      <c r="P38" s="24"/>
      <c r="Q38" s="24"/>
      <c r="R38" s="47"/>
    </row>
    <row r="39" spans="1:18" x14ac:dyDescent="0.3">
      <c r="E39" s="48"/>
      <c r="F39" s="24"/>
      <c r="G39" s="24"/>
      <c r="H39" s="24"/>
      <c r="I39" s="24"/>
      <c r="J39" s="24"/>
      <c r="K39" s="24"/>
      <c r="L39" s="24"/>
      <c r="M39" s="24"/>
      <c r="N39" s="24"/>
      <c r="O39" s="24"/>
      <c r="P39" s="24"/>
      <c r="Q39" s="24"/>
      <c r="R39" s="47"/>
    </row>
    <row r="40" spans="1:18" x14ac:dyDescent="0.3">
      <c r="E40" s="48"/>
      <c r="F40" s="24"/>
      <c r="G40" s="24" t="s">
        <v>29</v>
      </c>
      <c r="H40" s="24"/>
      <c r="I40" s="24"/>
      <c r="J40" s="24"/>
      <c r="K40" s="24"/>
      <c r="L40" s="24"/>
      <c r="M40" s="24"/>
      <c r="N40" s="24"/>
      <c r="O40" s="24"/>
      <c r="P40" s="24"/>
      <c r="Q40" s="24"/>
      <c r="R40" s="47"/>
    </row>
    <row r="41" spans="1:18" x14ac:dyDescent="0.3">
      <c r="A41" s="33"/>
      <c r="B41" s="33"/>
      <c r="C41" s="33"/>
      <c r="D41" s="33"/>
      <c r="E41" s="48"/>
      <c r="F41" s="24"/>
      <c r="G41" s="24"/>
      <c r="H41" s="54"/>
      <c r="I41" s="54"/>
      <c r="L41" s="24"/>
      <c r="M41" s="24"/>
      <c r="N41" s="24"/>
      <c r="O41" s="24"/>
      <c r="P41" s="24"/>
      <c r="Q41" s="24"/>
      <c r="R41" s="47"/>
    </row>
    <row r="42" spans="1:18" s="33" customFormat="1" x14ac:dyDescent="0.3">
      <c r="E42" s="48"/>
      <c r="F42" s="24"/>
      <c r="G42" s="24"/>
      <c r="H42" s="54" t="s">
        <v>26</v>
      </c>
      <c r="I42" s="54" t="s">
        <v>27</v>
      </c>
      <c r="J42"/>
      <c r="K42"/>
      <c r="L42" s="24"/>
      <c r="M42" s="24"/>
      <c r="N42" s="24"/>
      <c r="O42" s="24"/>
      <c r="P42" s="24"/>
      <c r="Q42" s="24"/>
      <c r="R42" s="47"/>
    </row>
    <row r="43" spans="1:18" s="33" customFormat="1" x14ac:dyDescent="0.3">
      <c r="E43" s="48"/>
      <c r="F43" s="24"/>
      <c r="G43" s="25">
        <v>2022</v>
      </c>
      <c r="H43" s="55">
        <f>K24</f>
        <v>0.61520942280987101</v>
      </c>
      <c r="I43" s="55">
        <f>L24</f>
        <v>0.38479057719012888</v>
      </c>
      <c r="J43"/>
      <c r="K43"/>
      <c r="L43" s="24"/>
      <c r="M43" s="24"/>
      <c r="N43" s="24"/>
      <c r="O43" s="24"/>
      <c r="P43" s="24"/>
      <c r="Q43" s="24"/>
      <c r="R43" s="47"/>
    </row>
    <row r="44" spans="1:18" s="33" customFormat="1" x14ac:dyDescent="0.3">
      <c r="A44"/>
      <c r="B44"/>
      <c r="C44"/>
      <c r="D44"/>
      <c r="E44" s="48"/>
      <c r="F44" s="24"/>
      <c r="G44" s="25">
        <v>2023</v>
      </c>
      <c r="H44" s="55">
        <f t="shared" ref="H44:I50" si="9">K25</f>
        <v>0.57128833331691597</v>
      </c>
      <c r="I44" s="55">
        <f t="shared" si="9"/>
        <v>0.42871166668308414</v>
      </c>
      <c r="J44"/>
      <c r="K44"/>
      <c r="L44" s="24"/>
      <c r="M44" s="24"/>
      <c r="N44" s="24"/>
      <c r="O44" s="24"/>
      <c r="P44" s="24"/>
      <c r="Q44" s="24"/>
      <c r="R44" s="47"/>
    </row>
    <row r="45" spans="1:18" x14ac:dyDescent="0.3">
      <c r="E45" s="48"/>
      <c r="F45" s="24"/>
      <c r="G45" s="25">
        <v>2024</v>
      </c>
      <c r="H45" s="55">
        <f t="shared" si="9"/>
        <v>0.52621479253010817</v>
      </c>
      <c r="I45" s="55">
        <f t="shared" si="9"/>
        <v>0.47378520746989172</v>
      </c>
      <c r="L45" s="24"/>
      <c r="M45" s="24"/>
      <c r="N45" s="24"/>
      <c r="O45" s="24"/>
      <c r="P45" s="24"/>
      <c r="Q45" s="24"/>
      <c r="R45" s="47"/>
    </row>
    <row r="46" spans="1:18" x14ac:dyDescent="0.3">
      <c r="E46" s="48"/>
      <c r="F46" s="24"/>
      <c r="G46" s="25">
        <v>2025</v>
      </c>
      <c r="H46" s="55">
        <f t="shared" si="9"/>
        <v>0.48070991997158069</v>
      </c>
      <c r="I46" s="55">
        <f t="shared" si="9"/>
        <v>0.51929008002841925</v>
      </c>
      <c r="L46" s="24"/>
      <c r="M46" s="24"/>
      <c r="N46" s="24"/>
      <c r="O46" s="24"/>
      <c r="P46" s="24"/>
      <c r="Q46" s="24"/>
      <c r="R46" s="47"/>
    </row>
    <row r="47" spans="1:18" x14ac:dyDescent="0.3">
      <c r="E47" s="48"/>
      <c r="F47" s="24"/>
      <c r="G47" s="25">
        <v>2026</v>
      </c>
      <c r="H47" s="55">
        <f t="shared" si="9"/>
        <v>0.43552283951473009</v>
      </c>
      <c r="I47" s="55">
        <f t="shared" si="9"/>
        <v>0.56447716048526986</v>
      </c>
      <c r="L47" s="24"/>
      <c r="M47" s="24"/>
      <c r="N47" s="24"/>
      <c r="O47" s="24"/>
      <c r="P47" s="24"/>
      <c r="Q47" s="24"/>
      <c r="R47" s="47"/>
    </row>
    <row r="48" spans="1:18" x14ac:dyDescent="0.3">
      <c r="E48" s="48"/>
      <c r="F48" s="24"/>
      <c r="G48" s="25">
        <v>2027</v>
      </c>
      <c r="H48" s="55">
        <f t="shared" si="9"/>
        <v>0.3913820041171151</v>
      </c>
      <c r="I48" s="55">
        <f t="shared" si="9"/>
        <v>0.6086179958828849</v>
      </c>
      <c r="L48" s="24"/>
      <c r="M48" s="24"/>
      <c r="N48" s="24"/>
      <c r="O48" s="24"/>
      <c r="P48" s="24"/>
      <c r="Q48" s="24"/>
      <c r="R48" s="47"/>
    </row>
    <row r="49" spans="5:20" x14ac:dyDescent="0.3">
      <c r="E49" s="48"/>
      <c r="F49" s="24"/>
      <c r="G49" s="25">
        <v>2028</v>
      </c>
      <c r="H49" s="55">
        <f t="shared" si="9"/>
        <v>0.34894932325282407</v>
      </c>
      <c r="I49" s="55">
        <f t="shared" si="9"/>
        <v>0.65105067674717587</v>
      </c>
      <c r="L49" s="24"/>
      <c r="M49" s="24"/>
      <c r="N49" s="24"/>
      <c r="O49" s="24"/>
      <c r="P49" s="24"/>
      <c r="Q49" s="24"/>
      <c r="R49" s="47"/>
    </row>
    <row r="50" spans="5:20" x14ac:dyDescent="0.3">
      <c r="E50" s="48"/>
      <c r="F50" s="24"/>
      <c r="G50" s="25" t="s">
        <v>10</v>
      </c>
      <c r="H50" s="55">
        <f t="shared" si="9"/>
        <v>0.30878304755675146</v>
      </c>
      <c r="I50" s="55">
        <f t="shared" si="9"/>
        <v>0.69121695244324866</v>
      </c>
      <c r="L50" s="24"/>
      <c r="M50" s="24"/>
      <c r="N50" s="24"/>
      <c r="O50" s="24"/>
      <c r="P50" s="24"/>
      <c r="Q50" s="24"/>
      <c r="R50" s="47"/>
    </row>
    <row r="51" spans="5:20" x14ac:dyDescent="0.3">
      <c r="E51" s="48"/>
      <c r="F51" s="24"/>
      <c r="G51" s="24"/>
      <c r="H51" s="24"/>
      <c r="I51" s="24"/>
      <c r="J51" s="24"/>
      <c r="K51" s="24"/>
      <c r="L51" s="24"/>
      <c r="M51" s="24"/>
      <c r="N51" s="24"/>
      <c r="O51" s="24"/>
      <c r="P51" s="24"/>
      <c r="Q51" s="24"/>
      <c r="R51" s="47"/>
    </row>
    <row r="52" spans="5:20" x14ac:dyDescent="0.3">
      <c r="E52" s="48"/>
      <c r="F52" s="24"/>
      <c r="G52" s="24"/>
      <c r="H52" s="24"/>
      <c r="I52" s="56"/>
      <c r="J52" s="56"/>
      <c r="K52" s="56"/>
      <c r="L52" s="56"/>
      <c r="M52" s="24"/>
      <c r="N52" s="24"/>
      <c r="O52" s="24"/>
      <c r="P52" s="24"/>
      <c r="Q52" s="24"/>
      <c r="R52" s="47"/>
    </row>
    <row r="53" spans="5:20" ht="15" thickBot="1" x14ac:dyDescent="0.35">
      <c r="E53" s="51"/>
      <c r="F53" s="34"/>
      <c r="G53" s="34"/>
      <c r="H53" s="34"/>
      <c r="I53" s="34"/>
      <c r="J53" s="34"/>
      <c r="K53" s="34"/>
      <c r="L53" s="34"/>
      <c r="M53" s="34"/>
      <c r="N53" s="34"/>
      <c r="O53" s="34"/>
      <c r="P53" s="34"/>
      <c r="Q53" s="34"/>
      <c r="R53" s="52"/>
    </row>
    <row r="60" spans="5:20" x14ac:dyDescent="0.3">
      <c r="S60" s="33"/>
      <c r="T60" s="33"/>
    </row>
  </sheetData>
  <sheetProtection algorithmName="SHA-512" hashValue="MvMpeMtBW24IzKr+dU7Ud9J96EcGqW4MQ8tmABtb1WFBs3Vq75Fzx7FEpYFLFakWGyF3ApfpJKxf+KrCTi67ng==" saltValue="4GfS36fry/O5VgeNUPBpF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0,5 pct. g.krav</vt:lpstr>
      <vt:lpstr>1 pct. g.krav</vt:lpstr>
      <vt:lpstr>Vægte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Börjesson (FSTS)</dc:creator>
  <cp:lastModifiedBy>Sofie Styrbæk Bringstrup (FSTS)</cp:lastModifiedBy>
  <dcterms:created xsi:type="dcterms:W3CDTF">2020-03-20T08:21:38Z</dcterms:created>
  <dcterms:modified xsi:type="dcterms:W3CDTF">2020-04-23T06:58:13Z</dcterms:modified>
</cp:coreProperties>
</file>