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arme\Potentiale 2030\Afrapportering\Endelig rapport\"/>
    </mc:Choice>
  </mc:AlternateContent>
  <bookViews>
    <workbookView xWindow="0" yWindow="0" windowWidth="23040" windowHeight="9192" activeTab="2"/>
  </bookViews>
  <sheets>
    <sheet name="0,5 pct. g.krav" sheetId="6" r:id="rId1"/>
    <sheet name="1 pct. g.krav" sheetId="1" r:id="rId2"/>
    <sheet name="Vægte"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1" l="1"/>
  <c r="J37" i="1"/>
  <c r="J36" i="1"/>
  <c r="I36" i="1"/>
  <c r="F40" i="1"/>
  <c r="J38" i="6"/>
  <c r="J37" i="6"/>
  <c r="J36" i="6"/>
  <c r="I36" i="6"/>
  <c r="F40" i="6"/>
  <c r="P11" i="5" l="1"/>
  <c r="J12" i="5"/>
  <c r="J11" i="5"/>
  <c r="J13" i="5"/>
  <c r="I18" i="1"/>
  <c r="J18" i="1" s="1"/>
  <c r="I18" i="6"/>
  <c r="J18" i="6" s="1"/>
  <c r="F41" i="6" l="1"/>
  <c r="I75" i="6"/>
  <c r="I96" i="6" l="1"/>
  <c r="I56" i="6"/>
  <c r="I37" i="6"/>
  <c r="C7" i="5"/>
  <c r="I97" i="6" l="1"/>
  <c r="D13" i="5"/>
  <c r="C19" i="5" s="1"/>
  <c r="C13" i="5"/>
  <c r="C18" i="5" s="1"/>
  <c r="D12" i="5"/>
  <c r="I11" i="5" l="1"/>
  <c r="I75" i="1"/>
  <c r="C12" i="5"/>
  <c r="O11" i="5" s="1"/>
  <c r="F41" i="1" l="1"/>
  <c r="I56" i="1" l="1"/>
  <c r="I24" i="5"/>
  <c r="H24" i="5"/>
  <c r="I96" i="1" l="1"/>
  <c r="I37" i="1"/>
  <c r="O12" i="5"/>
  <c r="P12" i="5" s="1"/>
  <c r="I12" i="5"/>
  <c r="J24" i="5"/>
  <c r="L24" i="5" s="1"/>
  <c r="I44" i="5" s="1"/>
  <c r="N18" i="6" s="1"/>
  <c r="I97" i="1" l="1"/>
  <c r="K24" i="5"/>
  <c r="H44" i="5" s="1"/>
  <c r="M18" i="6" s="1"/>
  <c r="I13" i="5" l="1"/>
  <c r="N18" i="1"/>
  <c r="H25" i="5"/>
  <c r="I25" i="5"/>
  <c r="O13" i="5"/>
  <c r="P13" i="5" s="1"/>
  <c r="I14" i="5" l="1"/>
  <c r="J14" i="5"/>
  <c r="I15" i="5" s="1"/>
  <c r="M18" i="1"/>
  <c r="H26" i="5"/>
  <c r="J25" i="5"/>
  <c r="K25" i="5" s="1"/>
  <c r="H45" i="5" s="1"/>
  <c r="J15" i="5" l="1"/>
  <c r="M19" i="1"/>
  <c r="M19" i="6"/>
  <c r="H27" i="5"/>
  <c r="I26" i="5"/>
  <c r="O14" i="5"/>
  <c r="P14" i="5" s="1"/>
  <c r="L25" i="5"/>
  <c r="I45" i="5" s="1"/>
  <c r="N19" i="1" l="1"/>
  <c r="I19" i="1" s="1"/>
  <c r="N19" i="6"/>
  <c r="I19" i="6" s="1"/>
  <c r="I16" i="5"/>
  <c r="H28" i="5"/>
  <c r="O15" i="5"/>
  <c r="P15" i="5" s="1"/>
  <c r="J26" i="5"/>
  <c r="K26" i="5" s="1"/>
  <c r="H46" i="5" s="1"/>
  <c r="J16" i="5" l="1"/>
  <c r="H29" i="5" s="1"/>
  <c r="J19" i="1"/>
  <c r="I57" i="1"/>
  <c r="J19" i="6"/>
  <c r="I38" i="6"/>
  <c r="I76" i="1"/>
  <c r="I57" i="6"/>
  <c r="I76" i="6"/>
  <c r="M20" i="1"/>
  <c r="M20" i="6"/>
  <c r="I27" i="5"/>
  <c r="J27" i="5" s="1"/>
  <c r="K27" i="5" s="1"/>
  <c r="H47" i="5" s="1"/>
  <c r="I28" i="5"/>
  <c r="L26" i="5"/>
  <c r="I46" i="5" s="1"/>
  <c r="I17" i="5" l="1"/>
  <c r="J17" i="5"/>
  <c r="I18" i="5" s="1"/>
  <c r="I38" i="1"/>
  <c r="I98" i="1" s="1"/>
  <c r="I98" i="6"/>
  <c r="N20" i="1"/>
  <c r="I20" i="1" s="1"/>
  <c r="N20" i="6"/>
  <c r="I20" i="6" s="1"/>
  <c r="J20" i="6" s="1"/>
  <c r="M21" i="1"/>
  <c r="M21" i="6"/>
  <c r="O16" i="5"/>
  <c r="P16" i="5" s="1"/>
  <c r="H30" i="5"/>
  <c r="L27" i="5"/>
  <c r="I47" i="5" s="1"/>
  <c r="J28" i="5"/>
  <c r="K28" i="5" s="1"/>
  <c r="H48" i="5" s="1"/>
  <c r="J18" i="5" l="1"/>
  <c r="H31" i="5" s="1"/>
  <c r="I58" i="1"/>
  <c r="I39" i="1"/>
  <c r="I58" i="6"/>
  <c r="I77" i="1"/>
  <c r="J20" i="1"/>
  <c r="I39" i="6"/>
  <c r="M22" i="1"/>
  <c r="M22" i="6"/>
  <c r="N21" i="1"/>
  <c r="N21" i="6"/>
  <c r="I21" i="6" s="1"/>
  <c r="I77" i="6"/>
  <c r="O17" i="5"/>
  <c r="P17" i="5" s="1"/>
  <c r="L28" i="5"/>
  <c r="I48" i="5" s="1"/>
  <c r="I99" i="1" l="1"/>
  <c r="J39" i="1"/>
  <c r="I99" i="6"/>
  <c r="J39" i="6"/>
  <c r="I21" i="1"/>
  <c r="J21" i="6"/>
  <c r="I59" i="6"/>
  <c r="N22" i="1"/>
  <c r="N22" i="6"/>
  <c r="I78" i="6"/>
  <c r="I29" i="5"/>
  <c r="J29" i="5" s="1"/>
  <c r="K29" i="5" s="1"/>
  <c r="H49" i="5" s="1"/>
  <c r="I30" i="5"/>
  <c r="J30" i="5" s="1"/>
  <c r="K30" i="5" s="1"/>
  <c r="H50" i="5" s="1"/>
  <c r="O18" i="5"/>
  <c r="P18" i="5" s="1"/>
  <c r="J40" i="1" l="1"/>
  <c r="J40" i="6"/>
  <c r="I40" i="1"/>
  <c r="I59" i="1"/>
  <c r="J21" i="1"/>
  <c r="I22" i="1" s="1"/>
  <c r="I78" i="1"/>
  <c r="I22" i="6"/>
  <c r="J22" i="6" s="1"/>
  <c r="I40" i="6"/>
  <c r="M24" i="1"/>
  <c r="M24" i="6"/>
  <c r="M23" i="1"/>
  <c r="M23" i="6"/>
  <c r="I100" i="1"/>
  <c r="L29" i="5"/>
  <c r="I49" i="5" s="1"/>
  <c r="I31" i="5"/>
  <c r="J31" i="5" s="1"/>
  <c r="K31" i="5" s="1"/>
  <c r="H51" i="5" s="1"/>
  <c r="L30" i="5"/>
  <c r="I50" i="5" s="1"/>
  <c r="I41" i="1" l="1"/>
  <c r="J41" i="1" s="1"/>
  <c r="I60" i="1"/>
  <c r="J22" i="1"/>
  <c r="I79" i="1"/>
  <c r="I60" i="6"/>
  <c r="I79" i="6"/>
  <c r="I41" i="6"/>
  <c r="J41" i="6" s="1"/>
  <c r="I100" i="6"/>
  <c r="N23" i="1"/>
  <c r="N23" i="6"/>
  <c r="I23" i="6" s="1"/>
  <c r="N24" i="1"/>
  <c r="N24" i="6"/>
  <c r="M25" i="1"/>
  <c r="M25" i="6"/>
  <c r="L31" i="5"/>
  <c r="I51" i="5" s="1"/>
  <c r="I101" i="1" l="1"/>
  <c r="I23" i="1"/>
  <c r="I61" i="1" s="1"/>
  <c r="I101" i="6"/>
  <c r="J23" i="6"/>
  <c r="I42" i="6"/>
  <c r="J42" i="6" s="1"/>
  <c r="N25" i="1"/>
  <c r="N25" i="6"/>
  <c r="I61" i="6"/>
  <c r="I80" i="6"/>
  <c r="J23" i="1" l="1"/>
  <c r="I24" i="1" s="1"/>
  <c r="J24" i="1" s="1"/>
  <c r="I25" i="1" s="1"/>
  <c r="I42" i="1"/>
  <c r="J42" i="1" s="1"/>
  <c r="I80" i="1"/>
  <c r="I24" i="6"/>
  <c r="I62" i="6" s="1"/>
  <c r="I102" i="6"/>
  <c r="I62" i="1" l="1"/>
  <c r="I81" i="1"/>
  <c r="I43" i="1"/>
  <c r="J43" i="1" s="1"/>
  <c r="I102" i="1"/>
  <c r="I43" i="6"/>
  <c r="I81" i="6"/>
  <c r="J24" i="6"/>
  <c r="J25" i="1"/>
  <c r="I26" i="1"/>
  <c r="I82" i="1"/>
  <c r="I83" i="1" s="1"/>
  <c r="I44" i="6" l="1"/>
  <c r="J43" i="6"/>
  <c r="I63" i="1"/>
  <c r="I64" i="1" s="1"/>
  <c r="I103" i="6"/>
  <c r="I104" i="6" s="1"/>
  <c r="I25" i="6"/>
  <c r="J25" i="6" s="1"/>
  <c r="I44" i="1"/>
  <c r="I103" i="1"/>
  <c r="I104" i="1" s="1"/>
  <c r="I26" i="6" l="1"/>
  <c r="I63" i="6"/>
  <c r="I64" i="6" s="1"/>
  <c r="I82" i="6"/>
  <c r="I83" i="6" s="1"/>
</calcChain>
</file>

<file path=xl/sharedStrings.xml><?xml version="1.0" encoding="utf-8"?>
<sst xmlns="http://schemas.openxmlformats.org/spreadsheetml/2006/main" count="130" uniqueCount="53">
  <si>
    <t>Potentiale beregninger</t>
  </si>
  <si>
    <t xml:space="preserve">Statisk potentiale </t>
  </si>
  <si>
    <t>Metode 1: Beregning af statisk potentiale.</t>
  </si>
  <si>
    <t>-</t>
  </si>
  <si>
    <t>Indfrielse pr år</t>
  </si>
  <si>
    <t>Tilbagestående udmøntningsgrundlag</t>
  </si>
  <si>
    <t>Kapital</t>
  </si>
  <si>
    <t>Indhentningshastighed</t>
  </si>
  <si>
    <t>Vægt i udmøntningsgrundlag</t>
  </si>
  <si>
    <t>Drift</t>
  </si>
  <si>
    <t>2029-2030</t>
  </si>
  <si>
    <t>Samlet indfrielse</t>
  </si>
  <si>
    <t xml:space="preserve">Samlet indfrielse </t>
  </si>
  <si>
    <t xml:space="preserve">Vægte for indfrielse jf. formel for udmøntning. </t>
  </si>
  <si>
    <t>Indfrielse af individuelle krav</t>
  </si>
  <si>
    <t>Indfrielse af generelt krav</t>
  </si>
  <si>
    <t>Indfrielse af det generelle krav (orange boks)</t>
  </si>
  <si>
    <t>Indfrielse af individuelle krav (grøn boks)</t>
  </si>
  <si>
    <t>Tilbagestående omkostningsbase</t>
  </si>
  <si>
    <t>Generelt krav for indfrielse</t>
  </si>
  <si>
    <t>DRIFT</t>
  </si>
  <si>
    <t>Indfrielse per år</t>
  </si>
  <si>
    <t>KAPITAL</t>
  </si>
  <si>
    <t xml:space="preserve">KAPITAL </t>
  </si>
  <si>
    <t>SAMLET</t>
  </si>
  <si>
    <t>DRIFT VÆGT</t>
  </si>
  <si>
    <t>KAPITAL VÆGT</t>
  </si>
  <si>
    <t xml:space="preserve">Statisk potentiale vægtet mellem kapital og drift jf. formel for udmøntning. </t>
  </si>
  <si>
    <t>VÆGTE PÅ DRIFT OG KAPITAL TIL AT KORRIGERE FOR I FÆLLES UDMØNTNINGSFORMEL</t>
  </si>
  <si>
    <t xml:space="preserve">Beregning af drift- og kapital vægte baseret på tilbagestående udmøtning. </t>
  </si>
  <si>
    <t>Indfrielse af ikke-opdelt udmøntning</t>
  </si>
  <si>
    <t>NØDVENDIGE TAL FOR BEREGNING</t>
  </si>
  <si>
    <t>Tilbagestående potentiale</t>
  </si>
  <si>
    <t>Akummuleret forbrugergevinst</t>
  </si>
  <si>
    <t>Samlet forbrugergevinst</t>
  </si>
  <si>
    <t>Forbrugergevinst pr. år</t>
  </si>
  <si>
    <t xml:space="preserve">Hvad forbrugeren sparer i perioden fra 2022 til 2030. </t>
  </si>
  <si>
    <t>Akummuleret Individuel potentiale</t>
  </si>
  <si>
    <t>Akummuleret generelt effektiviseringskrav</t>
  </si>
  <si>
    <t>Omkostningsramme 2016-2018 gns.</t>
  </si>
  <si>
    <t>Statisk potentiale overkantsskøn</t>
  </si>
  <si>
    <t xml:space="preserve">Metode 2: Beregning af indfrielse af potentiale </t>
  </si>
  <si>
    <t>* der henvises til Ark 'Vægte' for underliggende beregninger</t>
  </si>
  <si>
    <t>Metode 3: Akkumuleret forbrugergevinst</t>
  </si>
  <si>
    <t>Metode 4: Akkumuleret  Individuel potentiale</t>
  </si>
  <si>
    <t>Metode 5: Akkumuleret  generelt effektiviseringskrav</t>
  </si>
  <si>
    <t xml:space="preserve">I dette ark præsenteres alle hovedberegningerne og hovedresultaterne. Der henvises løbende til de resterende ark for bagvedliggende regninger. </t>
  </si>
  <si>
    <t xml:space="preserve">Beregning af vægte, til brug for indfrielse af individuelle krav. </t>
  </si>
  <si>
    <t xml:space="preserve">Boks 2 Endelige vægte for brug til beregning af indfrielse 2030. </t>
  </si>
  <si>
    <t xml:space="preserve">Boks 1:  Beregning af indfrielse af drift og kapital opdelt baseret på vægte i formel for udmøntning. </t>
  </si>
  <si>
    <t xml:space="preserve">indfrier. Disse vægte bliver brug til korrektion i beregning i den egentlige indfrielse. Vægtene sørger for at indfrielse af drift ikke overestimeres og indfrielse af kapital ikke underestimeres. </t>
  </si>
  <si>
    <t>Dette ark Beregner vægte til brug for indfrielse af det individuelle krav. Først beregnes indfrielse af det statiske potentiale, når kapital og drift er opdelt. Derefter beregnes vægtene for hvor stor en andel kapital indfrier og hvor stor en andel drift</t>
  </si>
  <si>
    <t>Omkostningseffektive omkostninger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</si>
</sst>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 &quot;kr.&quot;"/>
    <numFmt numFmtId="165" formatCode="#,##0.00\ &quot;kr.&quot;"/>
    <numFmt numFmtId="166" formatCode="0.0"/>
  </numFmts>
  <fonts count="13" x14ac:knownFonts="1">
    <font>
      <sz val="11"/>
      <color theme="1"/>
      <name val="Calibri"/>
      <family val="2"/>
      <scheme val="minor"/>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sz val="15"/>
      <color theme="1"/>
      <name val="Calibri"/>
      <family val="2"/>
      <scheme val="minor"/>
    </font>
    <font>
      <b/>
      <sz val="14"/>
      <color theme="1"/>
      <name val="Calibri"/>
      <family val="2"/>
      <scheme val="minor"/>
    </font>
    <font>
      <sz val="14"/>
      <color theme="1"/>
      <name val="Calibri"/>
      <family val="2"/>
      <scheme val="minor"/>
    </font>
    <font>
      <b/>
      <sz val="11"/>
      <name val="Calibri"/>
      <family val="2"/>
      <scheme val="minor"/>
    </font>
    <font>
      <sz val="11"/>
      <name val="Calibri"/>
      <family val="2"/>
      <scheme val="minor"/>
    </font>
    <font>
      <sz val="12"/>
      <color theme="1"/>
      <name val="Calibri"/>
      <family val="2"/>
      <scheme val="minor"/>
    </font>
  </fonts>
  <fills count="8">
    <fill>
      <patternFill patternType="none"/>
    </fill>
    <fill>
      <patternFill patternType="gray125"/>
    </fill>
    <fill>
      <patternFill patternType="solid">
        <fgColor rgb="FFC6EFCE"/>
      </patternFill>
    </fill>
    <fill>
      <patternFill patternType="solid">
        <fgColor theme="5"/>
      </patternFill>
    </fill>
    <fill>
      <patternFill patternType="solid">
        <fgColor theme="9" tint="0.59999389629810485"/>
        <bgColor indexed="65"/>
      </patternFill>
    </fill>
    <fill>
      <patternFill patternType="solid">
        <fgColor theme="4" tint="0.59999389629810485"/>
        <bgColor indexed="64"/>
      </patternFill>
    </fill>
    <fill>
      <patternFill patternType="solid">
        <fgColor theme="4" tint="-0.249977111117893"/>
        <bgColor indexed="64"/>
      </patternFill>
    </fill>
    <fill>
      <patternFill patternType="solid">
        <fgColor rgb="FF00B0F0"/>
        <bgColor indexed="64"/>
      </patternFill>
    </fill>
  </fills>
  <borders count="12">
    <border>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0" fontId="2" fillId="2" borderId="0" applyNumberFormat="0" applyBorder="0" applyAlignment="0" applyProtection="0"/>
    <xf numFmtId="0" fontId="5" fillId="3" borderId="0" applyNumberFormat="0" applyBorder="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16">
    <xf numFmtId="0" fontId="0" fillId="0" borderId="0" xfId="0"/>
    <xf numFmtId="0" fontId="6" fillId="0" borderId="0" xfId="0" applyFont="1"/>
    <xf numFmtId="0" fontId="7" fillId="0" borderId="0" xfId="0" applyFont="1"/>
    <xf numFmtId="0" fontId="8" fillId="0" borderId="0" xfId="0" applyFont="1"/>
    <xf numFmtId="0" fontId="0" fillId="4" borderId="0" xfId="3" applyFont="1" applyAlignment="1">
      <alignment horizontal="right"/>
    </xf>
    <xf numFmtId="0" fontId="3" fillId="0" borderId="0" xfId="0" applyFont="1"/>
    <xf numFmtId="0" fontId="0" fillId="0" borderId="0" xfId="0"/>
    <xf numFmtId="0" fontId="0" fillId="4" borderId="1" xfId="3" applyFont="1" applyBorder="1" applyAlignment="1">
      <alignment horizontal="right"/>
    </xf>
    <xf numFmtId="0" fontId="9" fillId="0" borderId="0" xfId="0" applyFont="1"/>
    <xf numFmtId="0" fontId="0" fillId="0" borderId="0" xfId="0" applyFont="1"/>
    <xf numFmtId="0" fontId="1" fillId="4" borderId="0" xfId="3"/>
    <xf numFmtId="0" fontId="0" fillId="4" borderId="0" xfId="3" applyFont="1"/>
    <xf numFmtId="164" fontId="1" fillId="4" borderId="0" xfId="3" applyNumberFormat="1"/>
    <xf numFmtId="0" fontId="4" fillId="4" borderId="0" xfId="3" applyFont="1"/>
    <xf numFmtId="0" fontId="0" fillId="0" borderId="0" xfId="0"/>
    <xf numFmtId="0" fontId="0" fillId="4" borderId="0" xfId="3" applyFont="1"/>
    <xf numFmtId="164" fontId="1" fillId="4" borderId="0" xfId="3" applyNumberFormat="1"/>
    <xf numFmtId="0" fontId="1" fillId="4" borderId="0" xfId="3" applyBorder="1"/>
    <xf numFmtId="0" fontId="4" fillId="4" borderId="0" xfId="3" applyFont="1"/>
    <xf numFmtId="6" fontId="0" fillId="0" borderId="0" xfId="0" applyNumberFormat="1"/>
    <xf numFmtId="0" fontId="5" fillId="3" borderId="0" xfId="2"/>
    <xf numFmtId="0" fontId="5" fillId="3" borderId="0" xfId="2" applyBorder="1"/>
    <xf numFmtId="0" fontId="1" fillId="3" borderId="0" xfId="2" applyFont="1" applyBorder="1"/>
    <xf numFmtId="164" fontId="1" fillId="3" borderId="0" xfId="2" applyNumberFormat="1" applyFont="1" applyBorder="1"/>
    <xf numFmtId="0" fontId="4" fillId="0" borderId="0" xfId="0" applyFont="1"/>
    <xf numFmtId="0" fontId="0" fillId="0" borderId="0" xfId="0" applyBorder="1"/>
    <xf numFmtId="0" fontId="4" fillId="0" borderId="0" xfId="0" applyFont="1" applyBorder="1"/>
    <xf numFmtId="164" fontId="0" fillId="0" borderId="0" xfId="0" applyNumberFormat="1" applyBorder="1"/>
    <xf numFmtId="164" fontId="5" fillId="3" borderId="0" xfId="2" applyNumberFormat="1" applyBorder="1"/>
    <xf numFmtId="165" fontId="1" fillId="3" borderId="0" xfId="2" applyNumberFormat="1" applyFont="1" applyBorder="1"/>
    <xf numFmtId="165" fontId="1" fillId="3" borderId="1" xfId="2" applyNumberFormat="1" applyFont="1" applyBorder="1"/>
    <xf numFmtId="164" fontId="1" fillId="3" borderId="1" xfId="2" applyNumberFormat="1" applyFont="1" applyBorder="1"/>
    <xf numFmtId="0" fontId="4" fillId="3" borderId="0" xfId="2" applyFont="1" applyBorder="1"/>
    <xf numFmtId="0" fontId="10" fillId="3" borderId="0" xfId="2" applyFont="1" applyBorder="1" applyAlignment="1">
      <alignment horizontal="right"/>
    </xf>
    <xf numFmtId="0" fontId="11" fillId="3" borderId="0" xfId="2" applyFont="1"/>
    <xf numFmtId="0" fontId="2" fillId="2" borderId="0" xfId="1"/>
    <xf numFmtId="0" fontId="0" fillId="0" borderId="0" xfId="0"/>
    <xf numFmtId="0" fontId="0" fillId="0" borderId="1" xfId="0" applyBorder="1"/>
    <xf numFmtId="0" fontId="1" fillId="4" borderId="0" xfId="3"/>
    <xf numFmtId="0" fontId="0" fillId="4" borderId="0" xfId="3" applyFont="1"/>
    <xf numFmtId="164" fontId="1" fillId="4" borderId="0" xfId="3" applyNumberFormat="1"/>
    <xf numFmtId="164" fontId="1" fillId="4" borderId="1" xfId="3" applyNumberFormat="1" applyBorder="1"/>
    <xf numFmtId="0" fontId="5" fillId="3" borderId="0" xfId="2" applyBorder="1"/>
    <xf numFmtId="0" fontId="11" fillId="2" borderId="0" xfId="1" applyFont="1"/>
    <xf numFmtId="0" fontId="10" fillId="2" borderId="0" xfId="1" applyFont="1"/>
    <xf numFmtId="0" fontId="0" fillId="0" borderId="5" xfId="0" applyBorder="1"/>
    <xf numFmtId="0" fontId="0" fillId="0" borderId="6" xfId="0" applyBorder="1"/>
    <xf numFmtId="0" fontId="0" fillId="0" borderId="7" xfId="0" applyBorder="1"/>
    <xf numFmtId="0" fontId="4" fillId="0" borderId="8" xfId="0" applyFont="1" applyBorder="1"/>
    <xf numFmtId="0" fontId="0" fillId="0" borderId="2" xfId="0" applyBorder="1"/>
    <xf numFmtId="0" fontId="0" fillId="0" borderId="8" xfId="0" applyBorder="1"/>
    <xf numFmtId="0" fontId="0" fillId="0" borderId="0" xfId="0" applyFont="1" applyBorder="1"/>
    <xf numFmtId="0" fontId="4" fillId="0" borderId="2" xfId="0" applyFont="1" applyBorder="1"/>
    <xf numFmtId="0" fontId="0" fillId="0" borderId="3" xfId="0" applyBorder="1"/>
    <xf numFmtId="0" fontId="0" fillId="0" borderId="4" xfId="0" applyBorder="1"/>
    <xf numFmtId="0" fontId="12" fillId="0" borderId="8" xfId="0" applyFont="1" applyBorder="1"/>
    <xf numFmtId="0" fontId="11" fillId="2" borderId="0" xfId="1" applyFont="1" applyBorder="1"/>
    <xf numFmtId="166" fontId="11" fillId="2" borderId="0" xfId="1" applyNumberFormat="1" applyFont="1" applyBorder="1"/>
    <xf numFmtId="166" fontId="0" fillId="0" borderId="0" xfId="0" applyNumberFormat="1" applyBorder="1"/>
    <xf numFmtId="0" fontId="1" fillId="3" borderId="1" xfId="2" applyFont="1" applyBorder="1" applyAlignment="1">
      <alignment horizontal="right"/>
    </xf>
    <xf numFmtId="0" fontId="7" fillId="0" borderId="1" xfId="0" applyFont="1" applyBorder="1"/>
    <xf numFmtId="6" fontId="0" fillId="0" borderId="0" xfId="0" applyNumberFormat="1" applyBorder="1"/>
    <xf numFmtId="0" fontId="12" fillId="0" borderId="5" xfId="0" applyFont="1" applyBorder="1"/>
    <xf numFmtId="0" fontId="12" fillId="0" borderId="6" xfId="0" applyFont="1" applyBorder="1"/>
    <xf numFmtId="0" fontId="12" fillId="0" borderId="0" xfId="0" applyFont="1" applyBorder="1"/>
    <xf numFmtId="8" fontId="0" fillId="0" borderId="0" xfId="0" applyNumberFormat="1" applyBorder="1"/>
    <xf numFmtId="8" fontId="1" fillId="2" borderId="0" xfId="1" applyNumberFormat="1" applyFont="1" applyBorder="1"/>
    <xf numFmtId="6" fontId="1" fillId="2" borderId="0" xfId="1" applyNumberFormat="1" applyFont="1" applyBorder="1"/>
    <xf numFmtId="0" fontId="0" fillId="0" borderId="8" xfId="0" applyFont="1" applyBorder="1"/>
    <xf numFmtId="164" fontId="1" fillId="4" borderId="0" xfId="3" applyNumberFormat="1" applyBorder="1"/>
    <xf numFmtId="0" fontId="1" fillId="4" borderId="0" xfId="3" applyFont="1" applyBorder="1"/>
    <xf numFmtId="0" fontId="0" fillId="5" borderId="0" xfId="0" applyFill="1"/>
    <xf numFmtId="0" fontId="1" fillId="5" borderId="0" xfId="2" applyFont="1" applyFill="1" applyBorder="1"/>
    <xf numFmtId="0" fontId="1" fillId="5" borderId="1" xfId="2" applyFont="1" applyFill="1" applyBorder="1" applyAlignment="1">
      <alignment horizontal="right"/>
    </xf>
    <xf numFmtId="0" fontId="10" fillId="5" borderId="0" xfId="2" applyFont="1" applyFill="1" applyBorder="1" applyAlignment="1">
      <alignment horizontal="right"/>
    </xf>
    <xf numFmtId="165" fontId="0" fillId="5" borderId="0" xfId="0" applyNumberFormat="1" applyFill="1"/>
    <xf numFmtId="164" fontId="0" fillId="5" borderId="0" xfId="0" applyNumberFormat="1" applyFill="1"/>
    <xf numFmtId="164" fontId="0" fillId="5" borderId="1" xfId="0" applyNumberFormat="1" applyFill="1" applyBorder="1"/>
    <xf numFmtId="164" fontId="0" fillId="5" borderId="0" xfId="0" applyNumberFormat="1" applyFill="1" applyBorder="1"/>
    <xf numFmtId="0" fontId="0" fillId="6" borderId="0" xfId="0" applyFill="1"/>
    <xf numFmtId="0" fontId="1" fillId="6" borderId="0" xfId="2" applyFont="1" applyFill="1" applyBorder="1"/>
    <xf numFmtId="164" fontId="0" fillId="6" borderId="0" xfId="0" applyNumberFormat="1" applyFill="1"/>
    <xf numFmtId="0" fontId="1" fillId="6" borderId="1" xfId="2" applyFont="1" applyFill="1" applyBorder="1" applyAlignment="1">
      <alignment horizontal="right"/>
    </xf>
    <xf numFmtId="164" fontId="0" fillId="6" borderId="1" xfId="0" applyNumberFormat="1" applyFill="1" applyBorder="1"/>
    <xf numFmtId="0" fontId="10" fillId="6" borderId="0" xfId="2" applyFont="1" applyFill="1" applyBorder="1" applyAlignment="1">
      <alignment horizontal="right"/>
    </xf>
    <xf numFmtId="164" fontId="0" fillId="0" borderId="9" xfId="0" applyNumberFormat="1" applyBorder="1"/>
    <xf numFmtId="2" fontId="0" fillId="0" borderId="5" xfId="0" applyNumberFormat="1" applyBorder="1"/>
    <xf numFmtId="2" fontId="0" fillId="0" borderId="3" xfId="0" applyNumberFormat="1" applyBorder="1"/>
    <xf numFmtId="2" fontId="0" fillId="0" borderId="4" xfId="0" applyNumberFormat="1" applyBorder="1"/>
    <xf numFmtId="9" fontId="0" fillId="0" borderId="0" xfId="6" applyFont="1"/>
    <xf numFmtId="9" fontId="0" fillId="0" borderId="0" xfId="0" applyNumberFormat="1"/>
    <xf numFmtId="6" fontId="0" fillId="0" borderId="9" xfId="0" applyNumberFormat="1" applyFill="1" applyBorder="1"/>
    <xf numFmtId="0" fontId="0" fillId="0" borderId="9" xfId="0" applyBorder="1"/>
    <xf numFmtId="0" fontId="9" fillId="0" borderId="0" xfId="0" applyFont="1" applyBorder="1"/>
    <xf numFmtId="0" fontId="0" fillId="5" borderId="0" xfId="0" applyFill="1" applyBorder="1"/>
    <xf numFmtId="0" fontId="4" fillId="5" borderId="0" xfId="0" applyFont="1" applyFill="1" applyBorder="1"/>
    <xf numFmtId="0" fontId="8" fillId="0" borderId="0" xfId="0" applyFont="1" applyBorder="1"/>
    <xf numFmtId="0" fontId="0" fillId="6" borderId="0" xfId="0" applyFill="1" applyBorder="1"/>
    <xf numFmtId="0" fontId="4" fillId="6" borderId="0" xfId="0" applyFont="1" applyFill="1" applyBorder="1"/>
    <xf numFmtId="164" fontId="0" fillId="6" borderId="0" xfId="0" applyNumberFormat="1" applyFill="1" applyBorder="1"/>
    <xf numFmtId="165" fontId="0" fillId="6" borderId="0" xfId="0" applyNumberFormat="1" applyFill="1" applyBorder="1"/>
    <xf numFmtId="0" fontId="0" fillId="7" borderId="0" xfId="0" applyFill="1" applyBorder="1"/>
    <xf numFmtId="0" fontId="4" fillId="7" borderId="0" xfId="0" applyFont="1" applyFill="1" applyBorder="1"/>
    <xf numFmtId="0" fontId="0" fillId="7" borderId="0" xfId="0" applyFill="1"/>
    <xf numFmtId="0" fontId="1" fillId="7" borderId="0" xfId="2" applyFont="1" applyFill="1" applyBorder="1"/>
    <xf numFmtId="164" fontId="0" fillId="7" borderId="0" xfId="0" applyNumberFormat="1" applyFill="1"/>
    <xf numFmtId="164" fontId="0" fillId="7" borderId="0" xfId="0" applyNumberFormat="1" applyFill="1" applyBorder="1"/>
    <xf numFmtId="165" fontId="0" fillId="7" borderId="0" xfId="0" applyNumberFormat="1" applyFill="1"/>
    <xf numFmtId="0" fontId="1" fillId="7" borderId="1" xfId="2" applyFont="1" applyFill="1" applyBorder="1" applyAlignment="1">
      <alignment horizontal="right"/>
    </xf>
    <xf numFmtId="164" fontId="0" fillId="7" borderId="1" xfId="0" applyNumberFormat="1" applyFill="1" applyBorder="1"/>
    <xf numFmtId="0" fontId="10" fillId="7" borderId="0" xfId="2" applyFont="1" applyFill="1" applyBorder="1" applyAlignment="1">
      <alignment horizontal="right"/>
    </xf>
    <xf numFmtId="2" fontId="0" fillId="0" borderId="7" xfId="0" applyNumberFormat="1" applyBorder="1"/>
    <xf numFmtId="165" fontId="0" fillId="0" borderId="10" xfId="0" applyNumberFormat="1" applyBorder="1"/>
    <xf numFmtId="165" fontId="0" fillId="0" borderId="11" xfId="0" applyNumberFormat="1" applyBorder="1"/>
    <xf numFmtId="2" fontId="11" fillId="2" borderId="0" xfId="1" applyNumberFormat="1" applyFont="1"/>
    <xf numFmtId="6" fontId="0" fillId="0" borderId="9" xfId="0" applyNumberFormat="1" applyBorder="1"/>
  </cellXfs>
  <cellStyles count="7">
    <cellStyle name="40 % - Farve6" xfId="3" builtinId="51"/>
    <cellStyle name="Farve2" xfId="2" builtinId="33"/>
    <cellStyle name="God" xfId="1" builtinId="26"/>
    <cellStyle name="Komma 2" xfId="4"/>
    <cellStyle name="Normal" xfId="0" builtinId="0"/>
    <cellStyle name="Procent" xfId="6" builtinId="5"/>
    <cellStyle name="Valuta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05"/>
  <sheetViews>
    <sheetView zoomScale="85" zoomScaleNormal="85" workbookViewId="0">
      <selection activeCell="M35" sqref="M35"/>
    </sheetView>
  </sheetViews>
  <sheetFormatPr defaultRowHeight="14.4" x14ac:dyDescent="0.3"/>
  <cols>
    <col min="1" max="1" width="7.109375" style="36" customWidth="1"/>
    <col min="2" max="4" width="8.88671875" style="36"/>
    <col min="5" max="5" width="13.88671875" style="36" customWidth="1"/>
    <col min="6" max="6" width="17.6640625" style="36" customWidth="1"/>
    <col min="7" max="7" width="8.88671875" style="36"/>
    <col min="8" max="8" width="27" style="36" customWidth="1"/>
    <col min="9" max="9" width="21.109375" style="36" bestFit="1" customWidth="1"/>
    <col min="10" max="10" width="28.33203125" style="36" customWidth="1"/>
    <col min="11" max="11" width="8.88671875" style="36"/>
    <col min="12" max="12" width="9.88671875" style="36" bestFit="1" customWidth="1"/>
    <col min="13" max="13" width="10.6640625" style="36" customWidth="1"/>
    <col min="14" max="14" width="13" style="36" customWidth="1"/>
    <col min="15" max="16384" width="8.88671875" style="36"/>
  </cols>
  <sheetData>
    <row r="2" spans="2:14" ht="20.399999999999999" thickBot="1" x14ac:dyDescent="0.45">
      <c r="B2" s="60" t="s">
        <v>0</v>
      </c>
      <c r="C2" s="37"/>
      <c r="D2" s="37"/>
      <c r="E2" s="37"/>
      <c r="F2" s="37"/>
    </row>
    <row r="3" spans="2:14" s="37" customFormat="1" ht="15" thickBot="1" x14ac:dyDescent="0.35">
      <c r="B3" s="37" t="s">
        <v>46</v>
      </c>
    </row>
    <row r="4" spans="2:14" ht="19.8" x14ac:dyDescent="0.4">
      <c r="B4" s="1"/>
      <c r="D4" s="2"/>
    </row>
    <row r="5" spans="2:14" ht="19.8" x14ac:dyDescent="0.4">
      <c r="B5" s="3" t="s">
        <v>2</v>
      </c>
      <c r="D5" s="2"/>
    </row>
    <row r="7" spans="2:14" ht="15" thickBot="1" x14ac:dyDescent="0.35"/>
    <row r="8" spans="2:14" ht="15" thickBot="1" x14ac:dyDescent="0.35">
      <c r="B8" s="9" t="s">
        <v>40</v>
      </c>
      <c r="C8" s="9"/>
      <c r="D8" s="9"/>
      <c r="E8" s="9"/>
      <c r="H8" s="85">
        <v>785390106.91521263</v>
      </c>
    </row>
    <row r="9" spans="2:14" x14ac:dyDescent="0.3">
      <c r="B9" s="9"/>
      <c r="C9" s="9"/>
      <c r="D9" s="9"/>
      <c r="E9" s="9"/>
    </row>
    <row r="10" spans="2:14" s="37" customFormat="1" ht="15" thickBot="1" x14ac:dyDescent="0.35"/>
    <row r="12" spans="2:14" ht="18" x14ac:dyDescent="0.35">
      <c r="B12" s="3" t="s">
        <v>41</v>
      </c>
      <c r="C12" s="24"/>
      <c r="D12" s="24"/>
      <c r="E12" s="24"/>
      <c r="F12" s="24"/>
    </row>
    <row r="14" spans="2:14" x14ac:dyDescent="0.3">
      <c r="H14" s="5"/>
    </row>
    <row r="15" spans="2:14" ht="18" x14ac:dyDescent="0.35">
      <c r="H15" s="8" t="s">
        <v>14</v>
      </c>
    </row>
    <row r="16" spans="2:14" x14ac:dyDescent="0.3">
      <c r="H16" s="18" t="s">
        <v>30</v>
      </c>
      <c r="I16" s="18"/>
      <c r="J16" s="18"/>
      <c r="L16" s="35"/>
      <c r="M16" s="44"/>
      <c r="N16" s="43"/>
    </row>
    <row r="17" spans="2:14" x14ac:dyDescent="0.3">
      <c r="H17" s="38"/>
      <c r="I17" s="38" t="s">
        <v>4</v>
      </c>
      <c r="J17" s="39" t="s">
        <v>32</v>
      </c>
      <c r="L17" s="35"/>
      <c r="M17" s="43" t="s">
        <v>25</v>
      </c>
      <c r="N17" s="43" t="s">
        <v>26</v>
      </c>
    </row>
    <row r="18" spans="2:14" x14ac:dyDescent="0.3">
      <c r="H18" s="17">
        <v>2022</v>
      </c>
      <c r="I18" s="69">
        <f>H8*(($F$24*$F$25)+($E$24*$E$25))</f>
        <v>114060534.96958065</v>
      </c>
      <c r="J18" s="69">
        <f>(H8-I18)</f>
        <v>671329571.94563198</v>
      </c>
      <c r="L18" s="43">
        <v>2022</v>
      </c>
      <c r="M18" s="114">
        <f>Vægte!H44</f>
        <v>0.61520942280987101</v>
      </c>
      <c r="N18" s="114">
        <f>Vægte!I44</f>
        <v>0.38479057719012888</v>
      </c>
    </row>
    <row r="19" spans="2:14" x14ac:dyDescent="0.3">
      <c r="H19" s="17">
        <v>2023</v>
      </c>
      <c r="I19" s="69">
        <f>J18*(($F$24*M19)+($E$24*N19))</f>
        <v>88263101.435896456</v>
      </c>
      <c r="J19" s="69">
        <f>(J18-I19)</f>
        <v>583066470.50973558</v>
      </c>
      <c r="L19" s="43">
        <v>2023</v>
      </c>
      <c r="M19" s="114">
        <f>Vægte!H45</f>
        <v>0.57128833331691597</v>
      </c>
      <c r="N19" s="114">
        <f>Vægte!I45</f>
        <v>0.42871166668308414</v>
      </c>
    </row>
    <row r="20" spans="2:14" x14ac:dyDescent="0.3">
      <c r="B20" s="36" t="s">
        <v>17</v>
      </c>
      <c r="H20" s="17">
        <v>2024</v>
      </c>
      <c r="I20" s="69">
        <f t="shared" ref="I20:I25" si="0">J19*(($F$24*M20)+($E$24*N20))</f>
        <v>72457990.736849874</v>
      </c>
      <c r="J20" s="69">
        <f t="shared" ref="J20:J25" si="1">(J19-I20)</f>
        <v>510608479.77288568</v>
      </c>
      <c r="L20" s="43">
        <v>2024</v>
      </c>
      <c r="M20" s="114">
        <f>Vægte!H46</f>
        <v>0.52621479253010828</v>
      </c>
      <c r="N20" s="114">
        <f>Vægte!I46</f>
        <v>0.47378520746989178</v>
      </c>
    </row>
    <row r="21" spans="2:14" x14ac:dyDescent="0.3">
      <c r="B21" s="36" t="s">
        <v>13</v>
      </c>
      <c r="H21" s="17">
        <v>2025</v>
      </c>
      <c r="I21" s="69">
        <f t="shared" si="0"/>
        <v>59739704.721867613</v>
      </c>
      <c r="J21" s="69">
        <f t="shared" si="1"/>
        <v>450868775.05101806</v>
      </c>
      <c r="L21" s="43">
        <v>2025</v>
      </c>
      <c r="M21" s="114">
        <f>Vægte!H47</f>
        <v>0.48070991997158075</v>
      </c>
      <c r="N21" s="114">
        <f>Vægte!I47</f>
        <v>0.51929008002841925</v>
      </c>
    </row>
    <row r="22" spans="2:14" x14ac:dyDescent="0.3">
      <c r="H22" s="17">
        <v>2026</v>
      </c>
      <c r="I22" s="69">
        <f t="shared" si="0"/>
        <v>49493858.283023439</v>
      </c>
      <c r="J22" s="69">
        <f t="shared" si="1"/>
        <v>401374916.76799464</v>
      </c>
      <c r="L22" s="43">
        <v>2026</v>
      </c>
      <c r="M22" s="114">
        <f>Vægte!H48</f>
        <v>0.43552283951473009</v>
      </c>
      <c r="N22" s="114">
        <f>Vægte!I48</f>
        <v>0.56447716048526986</v>
      </c>
    </row>
    <row r="23" spans="2:14" ht="15" thickBot="1" x14ac:dyDescent="0.35">
      <c r="E23" s="36" t="s">
        <v>6</v>
      </c>
      <c r="F23" s="36" t="s">
        <v>9</v>
      </c>
      <c r="H23" s="70">
        <v>2027</v>
      </c>
      <c r="I23" s="69">
        <f t="shared" si="0"/>
        <v>41228823.661676228</v>
      </c>
      <c r="J23" s="69">
        <f t="shared" si="1"/>
        <v>360146093.10631841</v>
      </c>
      <c r="L23" s="43">
        <v>2027</v>
      </c>
      <c r="M23" s="114">
        <f>Vægte!H49</f>
        <v>0.3913820041171151</v>
      </c>
      <c r="N23" s="114">
        <f>Vægte!I49</f>
        <v>0.60861799588288501</v>
      </c>
    </row>
    <row r="24" spans="2:14" x14ac:dyDescent="0.3">
      <c r="B24" s="36" t="s">
        <v>7</v>
      </c>
      <c r="E24" s="86">
        <v>4.0160796036777829E-2</v>
      </c>
      <c r="F24" s="47">
        <v>0.2</v>
      </c>
      <c r="H24" s="17">
        <v>2028</v>
      </c>
      <c r="I24" s="69">
        <f>J23*(($F$24*M24)+($E$24*N24))</f>
        <v>34551183.784747735</v>
      </c>
      <c r="J24" s="69">
        <f t="shared" si="1"/>
        <v>325594909.32157069</v>
      </c>
      <c r="L24" s="43">
        <v>2028</v>
      </c>
      <c r="M24" s="114">
        <f>Vægte!H50</f>
        <v>0.34894932325282407</v>
      </c>
      <c r="N24" s="114">
        <f>Vægte!I50</f>
        <v>0.65105067674717587</v>
      </c>
    </row>
    <row r="25" spans="2:14" ht="15" thickBot="1" x14ac:dyDescent="0.35">
      <c r="B25" s="36" t="s">
        <v>8</v>
      </c>
      <c r="E25" s="87">
        <v>0.34267016665442818</v>
      </c>
      <c r="F25" s="88">
        <v>0.65732983334557205</v>
      </c>
      <c r="H25" s="7" t="s">
        <v>10</v>
      </c>
      <c r="I25" s="41">
        <f t="shared" si="0"/>
        <v>29146094.740726773</v>
      </c>
      <c r="J25" s="41">
        <f t="shared" si="1"/>
        <v>296448814.58084393</v>
      </c>
      <c r="L25" s="43" t="s">
        <v>10</v>
      </c>
      <c r="M25" s="114">
        <f>Vægte!H51</f>
        <v>0.30878304755675146</v>
      </c>
      <c r="N25" s="114">
        <f>Vægte!I51</f>
        <v>0.69121695244324866</v>
      </c>
    </row>
    <row r="26" spans="2:14" x14ac:dyDescent="0.3">
      <c r="H26" s="4" t="s">
        <v>11</v>
      </c>
      <c r="I26" s="40">
        <f>SUM(I18:I25)</f>
        <v>488941292.33436871</v>
      </c>
      <c r="J26" s="4" t="s">
        <v>3</v>
      </c>
    </row>
    <row r="27" spans="2:14" x14ac:dyDescent="0.3">
      <c r="H27" s="4"/>
      <c r="I27" s="40"/>
      <c r="J27" s="4"/>
    </row>
    <row r="28" spans="2:14" x14ac:dyDescent="0.3">
      <c r="H28" s="38"/>
      <c r="I28" s="38"/>
      <c r="J28" s="38"/>
    </row>
    <row r="29" spans="2:14" x14ac:dyDescent="0.3">
      <c r="B29" s="36" t="s">
        <v>42</v>
      </c>
      <c r="H29" s="39"/>
      <c r="I29" s="38"/>
      <c r="J29" s="38"/>
    </row>
    <row r="30" spans="2:14" x14ac:dyDescent="0.3">
      <c r="H30" s="39"/>
      <c r="I30" s="40"/>
      <c r="J30" s="39"/>
    </row>
    <row r="31" spans="2:14" x14ac:dyDescent="0.3">
      <c r="F31" s="19"/>
    </row>
    <row r="32" spans="2:14" x14ac:dyDescent="0.3">
      <c r="F32" s="90"/>
    </row>
    <row r="33" spans="2:10" ht="18" x14ac:dyDescent="0.35">
      <c r="F33" s="89"/>
      <c r="H33" s="8" t="s">
        <v>15</v>
      </c>
    </row>
    <row r="34" spans="2:10" x14ac:dyDescent="0.3">
      <c r="H34" s="22"/>
      <c r="I34" s="22"/>
      <c r="J34" s="32"/>
    </row>
    <row r="35" spans="2:10" x14ac:dyDescent="0.3">
      <c r="B35" s="24" t="s">
        <v>16</v>
      </c>
      <c r="C35" s="24"/>
      <c r="D35" s="24"/>
      <c r="E35" s="24"/>
      <c r="F35" s="19"/>
      <c r="H35" s="22"/>
      <c r="I35" s="22" t="s">
        <v>4</v>
      </c>
      <c r="J35" s="22" t="s">
        <v>18</v>
      </c>
    </row>
    <row r="36" spans="2:10" x14ac:dyDescent="0.3">
      <c r="H36" s="22">
        <v>2022</v>
      </c>
      <c r="I36" s="29">
        <f>F40*F41</f>
        <v>45548785.893033937</v>
      </c>
      <c r="J36" s="23">
        <f>(F40-I36)</f>
        <v>9064208392.7137527</v>
      </c>
    </row>
    <row r="37" spans="2:10" x14ac:dyDescent="0.3">
      <c r="F37" s="19"/>
      <c r="H37" s="22">
        <v>2023</v>
      </c>
      <c r="I37" s="29">
        <f>J36*$F$41</f>
        <v>45321041.963568762</v>
      </c>
      <c r="J37" s="23">
        <f>(J36-I37)</f>
        <v>9018887350.7501831</v>
      </c>
    </row>
    <row r="38" spans="2:10" ht="15" thickBot="1" x14ac:dyDescent="0.35">
      <c r="H38" s="22">
        <v>2024</v>
      </c>
      <c r="I38" s="29">
        <f>J37*$F$41</f>
        <v>45094436.753750913</v>
      </c>
      <c r="J38" s="23">
        <f t="shared" ref="J38:J43" si="2">(J37-I38)</f>
        <v>8973792913.9964314</v>
      </c>
    </row>
    <row r="39" spans="2:10" ht="15" thickBot="1" x14ac:dyDescent="0.35">
      <c r="B39" s="36" t="s">
        <v>39</v>
      </c>
      <c r="F39" s="91">
        <v>9895147285.5219994</v>
      </c>
      <c r="H39" s="22">
        <v>2025</v>
      </c>
      <c r="I39" s="29">
        <f t="shared" ref="I39:I43" si="3">J38*$F$41</f>
        <v>44868964.569982156</v>
      </c>
      <c r="J39" s="23">
        <f t="shared" si="2"/>
        <v>8928923949.4264488</v>
      </c>
    </row>
    <row r="40" spans="2:10" ht="15" thickBot="1" x14ac:dyDescent="0.35">
      <c r="B40" s="36" t="s">
        <v>52</v>
      </c>
      <c r="F40" s="115">
        <f>F39-H8</f>
        <v>9109757178.6067867</v>
      </c>
      <c r="H40" s="22">
        <v>2026</v>
      </c>
      <c r="I40" s="29">
        <f t="shared" si="3"/>
        <v>44644619.747132242</v>
      </c>
      <c r="J40" s="23">
        <f t="shared" si="2"/>
        <v>8884279329.6793175</v>
      </c>
    </row>
    <row r="41" spans="2:10" ht="15" thickBot="1" x14ac:dyDescent="0.35">
      <c r="B41" s="36" t="s">
        <v>19</v>
      </c>
      <c r="F41" s="92">
        <f>0.005</f>
        <v>5.0000000000000001E-3</v>
      </c>
      <c r="H41" s="22">
        <v>2027</v>
      </c>
      <c r="I41" s="29">
        <f t="shared" si="3"/>
        <v>44421396.648396589</v>
      </c>
      <c r="J41" s="23">
        <f t="shared" si="2"/>
        <v>8839857933.03092</v>
      </c>
    </row>
    <row r="42" spans="2:10" x14ac:dyDescent="0.3">
      <c r="H42" s="22">
        <v>2028</v>
      </c>
      <c r="I42" s="29">
        <f t="shared" si="3"/>
        <v>44199289.665154599</v>
      </c>
      <c r="J42" s="23">
        <f t="shared" si="2"/>
        <v>8795658643.3657646</v>
      </c>
    </row>
    <row r="43" spans="2:10" ht="15" thickBot="1" x14ac:dyDescent="0.35">
      <c r="H43" s="59" t="s">
        <v>10</v>
      </c>
      <c r="I43" s="30">
        <f t="shared" si="3"/>
        <v>43978293.216828823</v>
      </c>
      <c r="J43" s="31">
        <f t="shared" si="2"/>
        <v>8751680350.1489353</v>
      </c>
    </row>
    <row r="44" spans="2:10" x14ac:dyDescent="0.3">
      <c r="H44" s="33" t="s">
        <v>12</v>
      </c>
      <c r="I44" s="23">
        <f>SUM(I36:I43)</f>
        <v>358076828.45784801</v>
      </c>
      <c r="J44" s="42"/>
    </row>
    <row r="45" spans="2:10" x14ac:dyDescent="0.3">
      <c r="H45" s="33"/>
      <c r="I45" s="28"/>
      <c r="J45" s="42"/>
    </row>
    <row r="46" spans="2:10" x14ac:dyDescent="0.3">
      <c r="H46" s="20"/>
      <c r="I46" s="20"/>
      <c r="J46" s="20"/>
    </row>
    <row r="47" spans="2:10" x14ac:dyDescent="0.3">
      <c r="H47" s="34"/>
      <c r="I47" s="20"/>
      <c r="J47" s="20"/>
    </row>
    <row r="48" spans="2:10" x14ac:dyDescent="0.3">
      <c r="H48" s="34"/>
      <c r="I48" s="20"/>
      <c r="J48" s="20"/>
    </row>
    <row r="49" spans="2:10" s="25" customFormat="1" x14ac:dyDescent="0.3"/>
    <row r="50" spans="2:10" s="37" customFormat="1" ht="15" thickBot="1" x14ac:dyDescent="0.35"/>
    <row r="51" spans="2:10" s="25" customFormat="1" x14ac:dyDescent="0.3"/>
    <row r="52" spans="2:10" s="25" customFormat="1" ht="18" x14ac:dyDescent="0.35">
      <c r="B52" s="96" t="s">
        <v>43</v>
      </c>
    </row>
    <row r="53" spans="2:10" s="25" customFormat="1" ht="18" x14ac:dyDescent="0.35">
      <c r="B53" s="36"/>
      <c r="C53" s="36"/>
      <c r="D53" s="36"/>
      <c r="E53" s="36"/>
      <c r="F53" s="36"/>
      <c r="H53" s="93" t="s">
        <v>33</v>
      </c>
    </row>
    <row r="54" spans="2:10" s="25" customFormat="1" x14ac:dyDescent="0.3">
      <c r="B54" s="36" t="s">
        <v>36</v>
      </c>
      <c r="C54" s="36"/>
      <c r="D54" s="36"/>
      <c r="E54" s="36"/>
      <c r="F54" s="36"/>
      <c r="H54" s="94"/>
      <c r="I54" s="95"/>
      <c r="J54" s="95"/>
    </row>
    <row r="55" spans="2:10" s="25" customFormat="1" x14ac:dyDescent="0.3">
      <c r="H55" s="94"/>
      <c r="I55" s="94" t="s">
        <v>35</v>
      </c>
      <c r="J55" s="94"/>
    </row>
    <row r="56" spans="2:10" s="25" customFormat="1" x14ac:dyDescent="0.3">
      <c r="H56" s="72">
        <v>2022</v>
      </c>
      <c r="I56" s="78">
        <f>I18+I36</f>
        <v>159609320.86261457</v>
      </c>
      <c r="J56" s="94"/>
    </row>
    <row r="57" spans="2:10" x14ac:dyDescent="0.3">
      <c r="H57" s="72">
        <v>2023</v>
      </c>
      <c r="I57" s="76">
        <f t="shared" ref="I57:I63" si="4">I56+I19+I37</f>
        <v>293193464.26207978</v>
      </c>
      <c r="J57" s="75"/>
    </row>
    <row r="58" spans="2:10" x14ac:dyDescent="0.3">
      <c r="H58" s="72">
        <v>2024</v>
      </c>
      <c r="I58" s="76">
        <f>I57+I20+I38</f>
        <v>410745891.75268054</v>
      </c>
      <c r="J58" s="71"/>
    </row>
    <row r="59" spans="2:10" x14ac:dyDescent="0.3">
      <c r="H59" s="72">
        <v>2025</v>
      </c>
      <c r="I59" s="76">
        <f t="shared" si="4"/>
        <v>515354561.04453033</v>
      </c>
      <c r="J59" s="71"/>
    </row>
    <row r="60" spans="2:10" x14ac:dyDescent="0.3">
      <c r="H60" s="72">
        <v>2026</v>
      </c>
      <c r="I60" s="76">
        <f t="shared" si="4"/>
        <v>609493039.07468605</v>
      </c>
      <c r="J60" s="71"/>
    </row>
    <row r="61" spans="2:10" x14ac:dyDescent="0.3">
      <c r="H61" s="72">
        <v>2027</v>
      </c>
      <c r="I61" s="76">
        <f t="shared" si="4"/>
        <v>695143259.38475883</v>
      </c>
      <c r="J61" s="71"/>
    </row>
    <row r="62" spans="2:10" x14ac:dyDescent="0.3">
      <c r="H62" s="72">
        <v>2028</v>
      </c>
      <c r="I62" s="76">
        <f t="shared" si="4"/>
        <v>773893732.83466113</v>
      </c>
      <c r="J62" s="71"/>
    </row>
    <row r="63" spans="2:10" ht="15" thickBot="1" x14ac:dyDescent="0.35">
      <c r="H63" s="73" t="s">
        <v>10</v>
      </c>
      <c r="I63" s="77">
        <f t="shared" si="4"/>
        <v>847018120.79221678</v>
      </c>
      <c r="J63" s="71"/>
    </row>
    <row r="64" spans="2:10" x14ac:dyDescent="0.3">
      <c r="H64" s="74" t="s">
        <v>34</v>
      </c>
      <c r="I64" s="76">
        <f>SUM(I56:I63)</f>
        <v>4304451390.0082283</v>
      </c>
      <c r="J64" s="71"/>
    </row>
    <row r="65" spans="2:10" x14ac:dyDescent="0.3">
      <c r="H65" s="71"/>
      <c r="I65" s="71"/>
      <c r="J65" s="71"/>
    </row>
    <row r="68" spans="2:10" s="37" customFormat="1" ht="15" thickBot="1" x14ac:dyDescent="0.35"/>
    <row r="70" spans="2:10" s="25" customFormat="1" x14ac:dyDescent="0.3"/>
    <row r="71" spans="2:10" s="25" customFormat="1" ht="18" x14ac:dyDescent="0.35">
      <c r="B71" s="96" t="s">
        <v>44</v>
      </c>
    </row>
    <row r="72" spans="2:10" s="25" customFormat="1" ht="18" x14ac:dyDescent="0.35">
      <c r="H72" s="93" t="s">
        <v>37</v>
      </c>
    </row>
    <row r="73" spans="2:10" s="25" customFormat="1" x14ac:dyDescent="0.3">
      <c r="H73" s="97"/>
      <c r="I73" s="98"/>
      <c r="J73" s="98"/>
    </row>
    <row r="74" spans="2:10" s="25" customFormat="1" x14ac:dyDescent="0.3">
      <c r="H74" s="97"/>
      <c r="I74" s="97" t="s">
        <v>35</v>
      </c>
      <c r="J74" s="97"/>
    </row>
    <row r="75" spans="2:10" s="25" customFormat="1" x14ac:dyDescent="0.3">
      <c r="H75" s="80">
        <v>2022</v>
      </c>
      <c r="I75" s="99">
        <f>I18</f>
        <v>114060534.96958065</v>
      </c>
      <c r="J75" s="97"/>
    </row>
    <row r="76" spans="2:10" s="25" customFormat="1" x14ac:dyDescent="0.3">
      <c r="H76" s="80">
        <v>2023</v>
      </c>
      <c r="I76" s="99">
        <f t="shared" ref="I76:I82" si="5">I75+I19</f>
        <v>202323636.40547711</v>
      </c>
      <c r="J76" s="100"/>
    </row>
    <row r="77" spans="2:10" x14ac:dyDescent="0.3">
      <c r="H77" s="80">
        <v>2024</v>
      </c>
      <c r="I77" s="81">
        <f t="shared" si="5"/>
        <v>274781627.14232695</v>
      </c>
      <c r="J77" s="79"/>
    </row>
    <row r="78" spans="2:10" x14ac:dyDescent="0.3">
      <c r="H78" s="80">
        <v>2025</v>
      </c>
      <c r="I78" s="81">
        <f t="shared" si="5"/>
        <v>334521331.86419457</v>
      </c>
      <c r="J78" s="79"/>
    </row>
    <row r="79" spans="2:10" x14ac:dyDescent="0.3">
      <c r="H79" s="80">
        <v>2026</v>
      </c>
      <c r="I79" s="81">
        <f t="shared" si="5"/>
        <v>384015190.14721799</v>
      </c>
      <c r="J79" s="79"/>
    </row>
    <row r="80" spans="2:10" x14ac:dyDescent="0.3">
      <c r="H80" s="80">
        <v>2027</v>
      </c>
      <c r="I80" s="81">
        <f t="shared" si="5"/>
        <v>425244013.80889422</v>
      </c>
      <c r="J80" s="79"/>
    </row>
    <row r="81" spans="1:10" x14ac:dyDescent="0.3">
      <c r="H81" s="80">
        <v>2028</v>
      </c>
      <c r="I81" s="81">
        <f t="shared" si="5"/>
        <v>459795197.59364194</v>
      </c>
      <c r="J81" s="79"/>
    </row>
    <row r="82" spans="1:10" ht="15" thickBot="1" x14ac:dyDescent="0.35">
      <c r="H82" s="82" t="s">
        <v>10</v>
      </c>
      <c r="I82" s="83">
        <f t="shared" si="5"/>
        <v>488941292.33436871</v>
      </c>
      <c r="J82" s="79"/>
    </row>
    <row r="83" spans="1:10" x14ac:dyDescent="0.3">
      <c r="H83" s="84" t="s">
        <v>34</v>
      </c>
      <c r="I83" s="81">
        <f>SUM(I75:I82)</f>
        <v>2683682824.2657022</v>
      </c>
      <c r="J83" s="79"/>
    </row>
    <row r="84" spans="1:10" x14ac:dyDescent="0.3">
      <c r="A84" s="25"/>
      <c r="B84" s="25"/>
      <c r="H84" s="79"/>
      <c r="I84" s="79"/>
      <c r="J84" s="79"/>
    </row>
    <row r="85" spans="1:10" x14ac:dyDescent="0.3">
      <c r="A85" s="25"/>
      <c r="B85" s="25"/>
      <c r="C85" s="25"/>
      <c r="D85" s="25"/>
      <c r="E85" s="25"/>
      <c r="F85" s="25"/>
      <c r="G85" s="25"/>
    </row>
    <row r="86" spans="1:10" x14ac:dyDescent="0.3">
      <c r="A86" s="25"/>
      <c r="B86" s="25"/>
      <c r="C86" s="25"/>
      <c r="D86" s="25"/>
      <c r="E86" s="25"/>
      <c r="F86" s="25"/>
      <c r="G86" s="25"/>
    </row>
    <row r="87" spans="1:10" x14ac:dyDescent="0.3">
      <c r="A87" s="25"/>
      <c r="B87" s="25"/>
      <c r="C87" s="25"/>
      <c r="D87" s="25"/>
      <c r="E87" s="25"/>
      <c r="F87" s="25"/>
      <c r="G87" s="25"/>
    </row>
    <row r="88" spans="1:10" s="37" customFormat="1" ht="15" thickBot="1" x14ac:dyDescent="0.35"/>
    <row r="90" spans="1:10" s="25" customFormat="1" x14ac:dyDescent="0.3"/>
    <row r="91" spans="1:10" s="25" customFormat="1" ht="18" x14ac:dyDescent="0.35">
      <c r="B91" s="3" t="s">
        <v>45</v>
      </c>
    </row>
    <row r="92" spans="1:10" s="25" customFormat="1" x14ac:dyDescent="0.3"/>
    <row r="93" spans="1:10" s="25" customFormat="1" ht="18" x14ac:dyDescent="0.35">
      <c r="H93" s="93" t="s">
        <v>38</v>
      </c>
    </row>
    <row r="94" spans="1:10" s="25" customFormat="1" x14ac:dyDescent="0.3">
      <c r="H94" s="101"/>
      <c r="I94" s="102"/>
      <c r="J94" s="102"/>
    </row>
    <row r="95" spans="1:10" x14ac:dyDescent="0.3">
      <c r="H95" s="103"/>
      <c r="I95" s="103" t="s">
        <v>35</v>
      </c>
      <c r="J95" s="103"/>
    </row>
    <row r="96" spans="1:10" x14ac:dyDescent="0.3">
      <c r="H96" s="104">
        <v>2022</v>
      </c>
      <c r="I96" s="105">
        <f>I36</f>
        <v>45548785.893033937</v>
      </c>
      <c r="J96" s="103"/>
    </row>
    <row r="97" spans="8:10" x14ac:dyDescent="0.3">
      <c r="H97" s="104">
        <v>2023</v>
      </c>
      <c r="I97" s="106">
        <f>I96+I37</f>
        <v>90869827.856602699</v>
      </c>
      <c r="J97" s="107"/>
    </row>
    <row r="98" spans="8:10" x14ac:dyDescent="0.3">
      <c r="H98" s="104">
        <v>2024</v>
      </c>
      <c r="I98" s="106">
        <f t="shared" ref="I98:I103" si="6">I97+I38</f>
        <v>135964264.61035362</v>
      </c>
      <c r="J98" s="103"/>
    </row>
    <row r="99" spans="8:10" x14ac:dyDescent="0.3">
      <c r="H99" s="104">
        <v>2025</v>
      </c>
      <c r="I99" s="106">
        <f t="shared" si="6"/>
        <v>180833229.18033576</v>
      </c>
      <c r="J99" s="103"/>
    </row>
    <row r="100" spans="8:10" x14ac:dyDescent="0.3">
      <c r="H100" s="104">
        <v>2026</v>
      </c>
      <c r="I100" s="106">
        <f t="shared" si="6"/>
        <v>225477848.927468</v>
      </c>
      <c r="J100" s="103"/>
    </row>
    <row r="101" spans="8:10" x14ac:dyDescent="0.3">
      <c r="H101" s="104">
        <v>2027</v>
      </c>
      <c r="I101" s="106">
        <f t="shared" si="6"/>
        <v>269899245.57586461</v>
      </c>
      <c r="J101" s="103"/>
    </row>
    <row r="102" spans="8:10" x14ac:dyDescent="0.3">
      <c r="H102" s="104">
        <v>2028</v>
      </c>
      <c r="I102" s="106">
        <f t="shared" si="6"/>
        <v>314098535.24101919</v>
      </c>
      <c r="J102" s="103"/>
    </row>
    <row r="103" spans="8:10" ht="15" thickBot="1" x14ac:dyDescent="0.35">
      <c r="H103" s="108" t="s">
        <v>10</v>
      </c>
      <c r="I103" s="109">
        <f t="shared" si="6"/>
        <v>358076828.45784801</v>
      </c>
      <c r="J103" s="103"/>
    </row>
    <row r="104" spans="8:10" x14ac:dyDescent="0.3">
      <c r="H104" s="110" t="s">
        <v>34</v>
      </c>
      <c r="I104" s="105">
        <f>SUM(I96:I103)</f>
        <v>1620768565.7425258</v>
      </c>
      <c r="J104" s="103"/>
    </row>
    <row r="105" spans="8:10" x14ac:dyDescent="0.3">
      <c r="H105" s="103"/>
      <c r="I105" s="103"/>
      <c r="J105" s="103"/>
    </row>
  </sheetData>
  <sheetProtection algorithmName="SHA-512" hashValue="vjcUFLyuZdTi8WB8r1aL251c8c3PFkH34pJTn1aQFvXRJH/KTfVsfLDvSahrg5IU1eNN0tC6iZNEvoHow7RMQg==" saltValue="d6cjKv/t6LebzaiJ87n22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05"/>
  <sheetViews>
    <sheetView zoomScale="85" zoomScaleNormal="85" workbookViewId="0">
      <selection activeCell="J6" sqref="J6"/>
    </sheetView>
  </sheetViews>
  <sheetFormatPr defaultRowHeight="14.4" x14ac:dyDescent="0.3"/>
  <cols>
    <col min="1" max="1" width="7.109375" customWidth="1"/>
    <col min="5" max="5" width="13.88671875" customWidth="1"/>
    <col min="6" max="6" width="17.6640625" customWidth="1"/>
    <col min="8" max="8" width="27" customWidth="1"/>
    <col min="9" max="9" width="21.109375" bestFit="1" customWidth="1"/>
    <col min="10" max="10" width="28.33203125" customWidth="1"/>
    <col min="12" max="12" width="9.88671875" bestFit="1" customWidth="1"/>
    <col min="13" max="13" width="10.6640625" customWidth="1"/>
    <col min="14" max="14" width="13" customWidth="1"/>
  </cols>
  <sheetData>
    <row r="2" spans="2:14" s="36" customFormat="1" ht="20.399999999999999" thickBot="1" x14ac:dyDescent="0.45">
      <c r="B2" s="60" t="s">
        <v>0</v>
      </c>
      <c r="C2" s="37"/>
      <c r="D2" s="37"/>
      <c r="E2" s="37"/>
      <c r="F2" s="37"/>
    </row>
    <row r="3" spans="2:14" s="37" customFormat="1" ht="15" thickBot="1" x14ac:dyDescent="0.35">
      <c r="B3" s="37" t="s">
        <v>46</v>
      </c>
    </row>
    <row r="4" spans="2:14" s="6" customFormat="1" ht="19.8" x14ac:dyDescent="0.4">
      <c r="B4" s="1"/>
      <c r="D4" s="2"/>
    </row>
    <row r="5" spans="2:14" s="6" customFormat="1" ht="19.8" x14ac:dyDescent="0.4">
      <c r="B5" s="3" t="s">
        <v>2</v>
      </c>
      <c r="D5" s="2"/>
    </row>
    <row r="7" spans="2:14" ht="15" thickBot="1" x14ac:dyDescent="0.35"/>
    <row r="8" spans="2:14" ht="15" thickBot="1" x14ac:dyDescent="0.35">
      <c r="B8" s="9" t="s">
        <v>40</v>
      </c>
      <c r="C8" s="9"/>
      <c r="D8" s="9"/>
      <c r="E8" s="9"/>
      <c r="H8" s="85">
        <v>785390106.91521263</v>
      </c>
    </row>
    <row r="9" spans="2:14" x14ac:dyDescent="0.3">
      <c r="B9" s="9"/>
      <c r="C9" s="9"/>
      <c r="D9" s="9"/>
      <c r="E9" s="9"/>
    </row>
    <row r="10" spans="2:14" s="37" customFormat="1" ht="15" thickBot="1" x14ac:dyDescent="0.35"/>
    <row r="12" spans="2:14" ht="18" x14ac:dyDescent="0.35">
      <c r="B12" s="3" t="s">
        <v>41</v>
      </c>
      <c r="C12" s="24"/>
      <c r="D12" s="24"/>
      <c r="E12" s="24"/>
      <c r="F12" s="24"/>
    </row>
    <row r="14" spans="2:14" s="14" customFormat="1" x14ac:dyDescent="0.3">
      <c r="H14" s="5"/>
    </row>
    <row r="15" spans="2:14" s="14" customFormat="1" ht="18" x14ac:dyDescent="0.35">
      <c r="H15" s="8" t="s">
        <v>14</v>
      </c>
    </row>
    <row r="16" spans="2:14" x14ac:dyDescent="0.3">
      <c r="H16" s="13" t="s">
        <v>30</v>
      </c>
      <c r="I16" s="13"/>
      <c r="J16" s="13"/>
      <c r="L16" s="35"/>
      <c r="M16" s="44"/>
      <c r="N16" s="43"/>
    </row>
    <row r="17" spans="1:15" x14ac:dyDescent="0.3">
      <c r="H17" s="10"/>
      <c r="I17" s="10" t="s">
        <v>4</v>
      </c>
      <c r="J17" s="39" t="s">
        <v>32</v>
      </c>
      <c r="L17" s="35"/>
      <c r="M17" s="43" t="s">
        <v>25</v>
      </c>
      <c r="N17" s="43" t="s">
        <v>26</v>
      </c>
    </row>
    <row r="18" spans="1:15" x14ac:dyDescent="0.3">
      <c r="H18" s="17">
        <v>2022</v>
      </c>
      <c r="I18" s="69">
        <f>H8*(($F$24*$F$25)+($E$24*$E$25))</f>
        <v>114060534.96958065</v>
      </c>
      <c r="J18" s="69">
        <f>(H8-I18)</f>
        <v>671329571.94563198</v>
      </c>
      <c r="L18" s="43">
        <v>2022</v>
      </c>
      <c r="M18" s="114">
        <f>Vægte!H44</f>
        <v>0.61520942280987101</v>
      </c>
      <c r="N18" s="114">
        <f>Vægte!I44</f>
        <v>0.38479057719012888</v>
      </c>
    </row>
    <row r="19" spans="1:15" x14ac:dyDescent="0.3">
      <c r="H19" s="17">
        <v>2023</v>
      </c>
      <c r="I19" s="69">
        <f t="shared" ref="I19:I25" si="0">J18*(($F$24*M19)+($E$24*N19))</f>
        <v>88263101.435896456</v>
      </c>
      <c r="J19" s="69">
        <f>(J18-I19)</f>
        <v>583066470.50973558</v>
      </c>
      <c r="L19" s="43">
        <v>2023</v>
      </c>
      <c r="M19" s="114">
        <f>Vægte!H45</f>
        <v>0.57128833331691597</v>
      </c>
      <c r="N19" s="114">
        <f>Vægte!I45</f>
        <v>0.42871166668308414</v>
      </c>
    </row>
    <row r="20" spans="1:15" x14ac:dyDescent="0.3">
      <c r="B20" t="s">
        <v>17</v>
      </c>
      <c r="H20" s="17">
        <v>2024</v>
      </c>
      <c r="I20" s="69">
        <f t="shared" si="0"/>
        <v>72457990.736849874</v>
      </c>
      <c r="J20" s="69">
        <f t="shared" ref="J20:J25" si="1">(J19-I20)</f>
        <v>510608479.77288568</v>
      </c>
      <c r="L20" s="43">
        <v>2024</v>
      </c>
      <c r="M20" s="114">
        <f>Vægte!H46</f>
        <v>0.52621479253010828</v>
      </c>
      <c r="N20" s="114">
        <f>Vægte!I46</f>
        <v>0.47378520746989178</v>
      </c>
    </row>
    <row r="21" spans="1:15" x14ac:dyDescent="0.3">
      <c r="A21" s="14"/>
      <c r="B21" s="14" t="s">
        <v>13</v>
      </c>
      <c r="C21" s="14"/>
      <c r="D21" s="14"/>
      <c r="E21" s="14"/>
      <c r="F21" s="14"/>
      <c r="H21" s="17">
        <v>2025</v>
      </c>
      <c r="I21" s="69">
        <f t="shared" si="0"/>
        <v>59739704.721867613</v>
      </c>
      <c r="J21" s="69">
        <f t="shared" si="1"/>
        <v>450868775.05101806</v>
      </c>
      <c r="L21" s="43">
        <v>2025</v>
      </c>
      <c r="M21" s="114">
        <f>Vægte!H47</f>
        <v>0.48070991997158075</v>
      </c>
      <c r="N21" s="114">
        <f>Vægte!I47</f>
        <v>0.51929008002841925</v>
      </c>
    </row>
    <row r="22" spans="1:15" x14ac:dyDescent="0.3">
      <c r="A22" s="14"/>
      <c r="B22" s="14"/>
      <c r="C22" s="14"/>
      <c r="D22" s="14"/>
      <c r="E22" s="14"/>
      <c r="F22" s="14"/>
      <c r="H22" s="17">
        <v>2026</v>
      </c>
      <c r="I22" s="69">
        <f t="shared" si="0"/>
        <v>49493858.283023439</v>
      </c>
      <c r="J22" s="69">
        <f t="shared" si="1"/>
        <v>401374916.76799464</v>
      </c>
      <c r="L22" s="43">
        <v>2026</v>
      </c>
      <c r="M22" s="114">
        <f>Vægte!H48</f>
        <v>0.43552283951473009</v>
      </c>
      <c r="N22" s="114">
        <f>Vægte!I48</f>
        <v>0.56447716048526986</v>
      </c>
    </row>
    <row r="23" spans="1:15" ht="15" thickBot="1" x14ac:dyDescent="0.35">
      <c r="E23" t="s">
        <v>6</v>
      </c>
      <c r="F23" t="s">
        <v>9</v>
      </c>
      <c r="H23" s="70">
        <v>2027</v>
      </c>
      <c r="I23" s="69">
        <f t="shared" si="0"/>
        <v>41228823.661676228</v>
      </c>
      <c r="J23" s="69">
        <f t="shared" si="1"/>
        <v>360146093.10631841</v>
      </c>
      <c r="L23" s="43">
        <v>2027</v>
      </c>
      <c r="M23" s="114">
        <f>Vægte!H49</f>
        <v>0.3913820041171151</v>
      </c>
      <c r="N23" s="114">
        <f>Vægte!I49</f>
        <v>0.60861799588288501</v>
      </c>
    </row>
    <row r="24" spans="1:15" x14ac:dyDescent="0.3">
      <c r="B24" t="s">
        <v>7</v>
      </c>
      <c r="E24" s="86">
        <v>4.0160796036777829E-2</v>
      </c>
      <c r="F24" s="47">
        <v>0.2</v>
      </c>
      <c r="H24" s="17">
        <v>2028</v>
      </c>
      <c r="I24" s="69">
        <f t="shared" si="0"/>
        <v>34551183.784747735</v>
      </c>
      <c r="J24" s="69">
        <f t="shared" si="1"/>
        <v>325594909.32157069</v>
      </c>
      <c r="L24" s="43">
        <v>2028</v>
      </c>
      <c r="M24" s="114">
        <f>Vægte!H50</f>
        <v>0.34894932325282407</v>
      </c>
      <c r="N24" s="114">
        <f>Vægte!I50</f>
        <v>0.65105067674717587</v>
      </c>
    </row>
    <row r="25" spans="1:15" ht="15" thickBot="1" x14ac:dyDescent="0.35">
      <c r="B25" t="s">
        <v>8</v>
      </c>
      <c r="E25" s="87">
        <v>0.34267016665442818</v>
      </c>
      <c r="F25" s="88">
        <v>0.65732983334557205</v>
      </c>
      <c r="H25" s="7" t="s">
        <v>10</v>
      </c>
      <c r="I25" s="41">
        <f t="shared" si="0"/>
        <v>29146094.740726773</v>
      </c>
      <c r="J25" s="41">
        <f t="shared" si="1"/>
        <v>296448814.58084393</v>
      </c>
      <c r="L25" s="43" t="s">
        <v>10</v>
      </c>
      <c r="M25" s="114">
        <f>Vægte!H51</f>
        <v>0.30878304755675146</v>
      </c>
      <c r="N25" s="114">
        <f>Vægte!I51</f>
        <v>0.69121695244324866</v>
      </c>
    </row>
    <row r="26" spans="1:15" x14ac:dyDescent="0.3">
      <c r="H26" s="4" t="s">
        <v>11</v>
      </c>
      <c r="I26" s="16">
        <f>SUM(I18:I25)</f>
        <v>488941292.33436871</v>
      </c>
      <c r="J26" s="4" t="s">
        <v>3</v>
      </c>
    </row>
    <row r="27" spans="1:15" x14ac:dyDescent="0.3">
      <c r="H27" s="4"/>
      <c r="I27" s="40"/>
      <c r="J27" s="4"/>
      <c r="L27" s="36"/>
      <c r="M27" s="36"/>
      <c r="N27" s="36"/>
    </row>
    <row r="28" spans="1:15" x14ac:dyDescent="0.3">
      <c r="H28" s="10"/>
      <c r="I28" s="10"/>
      <c r="J28" s="10"/>
    </row>
    <row r="29" spans="1:15" s="36" customFormat="1" x14ac:dyDescent="0.3">
      <c r="B29" s="36" t="s">
        <v>42</v>
      </c>
      <c r="H29" s="15"/>
      <c r="I29" s="10"/>
      <c r="J29" s="10"/>
      <c r="K29"/>
      <c r="M29"/>
      <c r="N29"/>
      <c r="O29"/>
    </row>
    <row r="30" spans="1:15" x14ac:dyDescent="0.3">
      <c r="H30" s="15"/>
      <c r="I30" s="12"/>
      <c r="J30" s="11"/>
    </row>
    <row r="31" spans="1:15" x14ac:dyDescent="0.3">
      <c r="F31" s="19"/>
    </row>
    <row r="32" spans="1:15" x14ac:dyDescent="0.3">
      <c r="F32" s="90"/>
    </row>
    <row r="33" spans="2:14" ht="18" x14ac:dyDescent="0.35">
      <c r="F33" s="89"/>
      <c r="H33" s="8" t="s">
        <v>15</v>
      </c>
    </row>
    <row r="34" spans="2:14" x14ac:dyDescent="0.3">
      <c r="H34" s="22"/>
      <c r="I34" s="22"/>
      <c r="J34" s="32"/>
    </row>
    <row r="35" spans="2:14" x14ac:dyDescent="0.3">
      <c r="B35" s="24" t="s">
        <v>16</v>
      </c>
      <c r="C35" s="24"/>
      <c r="D35" s="24"/>
      <c r="E35" s="24"/>
      <c r="F35" s="19"/>
      <c r="H35" s="22"/>
      <c r="I35" s="22" t="s">
        <v>4</v>
      </c>
      <c r="J35" s="22" t="s">
        <v>18</v>
      </c>
    </row>
    <row r="36" spans="2:14" x14ac:dyDescent="0.3">
      <c r="H36" s="22">
        <v>2022</v>
      </c>
      <c r="I36" s="29">
        <f>F40*F41</f>
        <v>91097571.786067873</v>
      </c>
      <c r="J36" s="23">
        <f>(F40-I36)</f>
        <v>9018659606.8207188</v>
      </c>
    </row>
    <row r="37" spans="2:14" x14ac:dyDescent="0.3">
      <c r="F37" s="19"/>
      <c r="H37" s="22">
        <v>2023</v>
      </c>
      <c r="I37" s="29">
        <f>J36*$F$41</f>
        <v>90186596.068207189</v>
      </c>
      <c r="J37" s="23">
        <f>(J36-I37)</f>
        <v>8928473010.752512</v>
      </c>
    </row>
    <row r="38" spans="2:14" ht="15" thickBot="1" x14ac:dyDescent="0.35">
      <c r="H38" s="22">
        <v>2024</v>
      </c>
      <c r="I38" s="29">
        <f>J37*$F$41</f>
        <v>89284730.107525125</v>
      </c>
      <c r="J38" s="23">
        <f t="shared" ref="J38:J43" si="2">(J37-I38)</f>
        <v>8839188280.6449871</v>
      </c>
    </row>
    <row r="39" spans="2:14" ht="15" thickBot="1" x14ac:dyDescent="0.35">
      <c r="B39" t="s">
        <v>39</v>
      </c>
      <c r="F39" s="91">
        <v>9895147285.5219994</v>
      </c>
      <c r="H39" s="22">
        <v>2025</v>
      </c>
      <c r="I39" s="29">
        <f t="shared" ref="I39:I42" si="3">J38*$F$41</f>
        <v>88391882.806449875</v>
      </c>
      <c r="J39" s="23">
        <f t="shared" si="2"/>
        <v>8750796397.8385372</v>
      </c>
    </row>
    <row r="40" spans="2:14" ht="15" thickBot="1" x14ac:dyDescent="0.35">
      <c r="B40" t="s">
        <v>52</v>
      </c>
      <c r="F40" s="115">
        <f>F39-H8</f>
        <v>9109757178.6067867</v>
      </c>
      <c r="H40" s="22">
        <v>2026</v>
      </c>
      <c r="I40" s="29">
        <f t="shared" si="3"/>
        <v>87507963.978385374</v>
      </c>
      <c r="J40" s="23">
        <f t="shared" si="2"/>
        <v>8663288433.8601513</v>
      </c>
    </row>
    <row r="41" spans="2:14" ht="15" thickBot="1" x14ac:dyDescent="0.35">
      <c r="B41" t="s">
        <v>19</v>
      </c>
      <c r="F41" s="92">
        <f>0.01</f>
        <v>0.01</v>
      </c>
      <c r="H41" s="22">
        <v>2027</v>
      </c>
      <c r="I41" s="29">
        <f t="shared" si="3"/>
        <v>86632884.338601515</v>
      </c>
      <c r="J41" s="23">
        <f t="shared" si="2"/>
        <v>8576655549.5215502</v>
      </c>
    </row>
    <row r="42" spans="2:14" x14ac:dyDescent="0.3">
      <c r="H42" s="22">
        <v>2028</v>
      </c>
      <c r="I42" s="29">
        <f t="shared" si="3"/>
        <v>85766555.495215505</v>
      </c>
      <c r="J42" s="23">
        <f t="shared" si="2"/>
        <v>8490888994.0263348</v>
      </c>
    </row>
    <row r="43" spans="2:14" ht="15" thickBot="1" x14ac:dyDescent="0.35">
      <c r="H43" s="59" t="s">
        <v>10</v>
      </c>
      <c r="I43" s="30">
        <f>J42*$F$41</f>
        <v>84908889.940263346</v>
      </c>
      <c r="J43" s="31">
        <f t="shared" si="2"/>
        <v>8405980104.086071</v>
      </c>
    </row>
    <row r="44" spans="2:14" x14ac:dyDescent="0.3">
      <c r="B44" s="36"/>
      <c r="H44" s="33" t="s">
        <v>12</v>
      </c>
      <c r="I44" s="23">
        <f>SUM(I36:I43)</f>
        <v>703777074.52071583</v>
      </c>
      <c r="J44" s="21"/>
    </row>
    <row r="45" spans="2:14" x14ac:dyDescent="0.3">
      <c r="B45" s="36"/>
      <c r="H45" s="33"/>
      <c r="I45" s="28"/>
      <c r="J45" s="42"/>
    </row>
    <row r="46" spans="2:14" x14ac:dyDescent="0.3">
      <c r="H46" s="20"/>
      <c r="I46" s="20"/>
      <c r="J46" s="20"/>
    </row>
    <row r="47" spans="2:14" x14ac:dyDescent="0.3">
      <c r="H47" s="34"/>
      <c r="I47" s="20"/>
      <c r="J47" s="20"/>
      <c r="L47" s="36"/>
      <c r="M47" s="36"/>
      <c r="N47" s="36"/>
    </row>
    <row r="48" spans="2:14" x14ac:dyDescent="0.3">
      <c r="H48" s="34"/>
      <c r="I48" s="20"/>
      <c r="J48" s="20"/>
    </row>
    <row r="49" spans="2:10" s="25" customFormat="1" x14ac:dyDescent="0.3"/>
    <row r="50" spans="2:10" s="37" customFormat="1" ht="15" thickBot="1" x14ac:dyDescent="0.35"/>
    <row r="51" spans="2:10" s="25" customFormat="1" x14ac:dyDescent="0.3"/>
    <row r="52" spans="2:10" s="25" customFormat="1" ht="18" x14ac:dyDescent="0.35">
      <c r="B52" s="96" t="s">
        <v>43</v>
      </c>
    </row>
    <row r="53" spans="2:10" s="25" customFormat="1" ht="18" x14ac:dyDescent="0.35">
      <c r="B53"/>
      <c r="C53"/>
      <c r="D53"/>
      <c r="E53"/>
      <c r="F53"/>
      <c r="H53" s="93" t="s">
        <v>33</v>
      </c>
    </row>
    <row r="54" spans="2:10" s="25" customFormat="1" x14ac:dyDescent="0.3">
      <c r="B54" t="s">
        <v>36</v>
      </c>
      <c r="C54"/>
      <c r="D54"/>
      <c r="E54"/>
      <c r="F54"/>
      <c r="H54" s="94"/>
      <c r="I54" s="95"/>
      <c r="J54" s="95"/>
    </row>
    <row r="55" spans="2:10" s="25" customFormat="1" x14ac:dyDescent="0.3">
      <c r="H55" s="94"/>
      <c r="I55" s="94" t="s">
        <v>35</v>
      </c>
      <c r="J55" s="94"/>
    </row>
    <row r="56" spans="2:10" s="25" customFormat="1" x14ac:dyDescent="0.3">
      <c r="H56" s="72">
        <v>2022</v>
      </c>
      <c r="I56" s="78">
        <f>I18+I36</f>
        <v>205158106.75564852</v>
      </c>
      <c r="J56" s="94"/>
    </row>
    <row r="57" spans="2:10" x14ac:dyDescent="0.3">
      <c r="H57" s="72">
        <v>2023</v>
      </c>
      <c r="I57" s="76">
        <f t="shared" ref="I57:I63" si="4">I56+I19+I37</f>
        <v>383607804.25975221</v>
      </c>
      <c r="J57" s="75"/>
    </row>
    <row r="58" spans="2:10" x14ac:dyDescent="0.3">
      <c r="H58" s="72">
        <v>2024</v>
      </c>
      <c r="I58" s="76">
        <f t="shared" si="4"/>
        <v>545350525.10412717</v>
      </c>
      <c r="J58" s="71"/>
    </row>
    <row r="59" spans="2:10" x14ac:dyDescent="0.3">
      <c r="H59" s="72">
        <v>2025</v>
      </c>
      <c r="I59" s="76">
        <f t="shared" si="4"/>
        <v>693482112.63244462</v>
      </c>
      <c r="J59" s="71"/>
    </row>
    <row r="60" spans="2:10" x14ac:dyDescent="0.3">
      <c r="H60" s="72">
        <v>2026</v>
      </c>
      <c r="I60" s="76">
        <f t="shared" si="4"/>
        <v>830483934.89385343</v>
      </c>
      <c r="J60" s="71"/>
    </row>
    <row r="61" spans="2:10" x14ac:dyDescent="0.3">
      <c r="H61" s="72">
        <v>2027</v>
      </c>
      <c r="I61" s="76">
        <f t="shared" si="4"/>
        <v>958345642.89413106</v>
      </c>
      <c r="J61" s="71"/>
    </row>
    <row r="62" spans="2:10" x14ac:dyDescent="0.3">
      <c r="H62" s="72">
        <v>2028</v>
      </c>
      <c r="I62" s="76">
        <f t="shared" si="4"/>
        <v>1078663382.1740942</v>
      </c>
      <c r="J62" s="71"/>
    </row>
    <row r="63" spans="2:10" ht="15" thickBot="1" x14ac:dyDescent="0.35">
      <c r="H63" s="73" t="s">
        <v>10</v>
      </c>
      <c r="I63" s="77">
        <f t="shared" si="4"/>
        <v>1192718366.8550842</v>
      </c>
      <c r="J63" s="71"/>
    </row>
    <row r="64" spans="2:10" x14ac:dyDescent="0.3">
      <c r="H64" s="74" t="s">
        <v>34</v>
      </c>
      <c r="I64" s="76">
        <f>SUM(I56:I63)</f>
        <v>5887809875.5691357</v>
      </c>
      <c r="J64" s="71"/>
    </row>
    <row r="65" spans="2:10" x14ac:dyDescent="0.3">
      <c r="H65" s="71"/>
      <c r="I65" s="71"/>
      <c r="J65" s="71"/>
    </row>
    <row r="68" spans="2:10" s="37" customFormat="1" ht="15" thickBot="1" x14ac:dyDescent="0.35"/>
    <row r="70" spans="2:10" s="25" customFormat="1" x14ac:dyDescent="0.3"/>
    <row r="71" spans="2:10" s="25" customFormat="1" ht="18" x14ac:dyDescent="0.35">
      <c r="B71" s="96" t="s">
        <v>44</v>
      </c>
    </row>
    <row r="72" spans="2:10" s="25" customFormat="1" ht="18" x14ac:dyDescent="0.35">
      <c r="H72" s="93" t="s">
        <v>37</v>
      </c>
    </row>
    <row r="73" spans="2:10" s="25" customFormat="1" x14ac:dyDescent="0.3">
      <c r="H73" s="97"/>
      <c r="I73" s="98"/>
      <c r="J73" s="98"/>
    </row>
    <row r="74" spans="2:10" s="25" customFormat="1" x14ac:dyDescent="0.3">
      <c r="H74" s="97"/>
      <c r="I74" s="97" t="s">
        <v>35</v>
      </c>
      <c r="J74" s="97"/>
    </row>
    <row r="75" spans="2:10" s="25" customFormat="1" x14ac:dyDescent="0.3">
      <c r="H75" s="80">
        <v>2022</v>
      </c>
      <c r="I75" s="99">
        <f>I18</f>
        <v>114060534.96958065</v>
      </c>
      <c r="J75" s="97"/>
    </row>
    <row r="76" spans="2:10" s="25" customFormat="1" x14ac:dyDescent="0.3">
      <c r="H76" s="80">
        <v>2023</v>
      </c>
      <c r="I76" s="99">
        <f t="shared" ref="I76:I82" si="5">I75+I19</f>
        <v>202323636.40547711</v>
      </c>
      <c r="J76" s="100"/>
    </row>
    <row r="77" spans="2:10" x14ac:dyDescent="0.3">
      <c r="H77" s="80">
        <v>2024</v>
      </c>
      <c r="I77" s="81">
        <f t="shared" si="5"/>
        <v>274781627.14232695</v>
      </c>
      <c r="J77" s="79"/>
    </row>
    <row r="78" spans="2:10" x14ac:dyDescent="0.3">
      <c r="H78" s="80">
        <v>2025</v>
      </c>
      <c r="I78" s="81">
        <f t="shared" si="5"/>
        <v>334521331.86419457</v>
      </c>
      <c r="J78" s="79"/>
    </row>
    <row r="79" spans="2:10" x14ac:dyDescent="0.3">
      <c r="H79" s="80">
        <v>2026</v>
      </c>
      <c r="I79" s="81">
        <f t="shared" si="5"/>
        <v>384015190.14721799</v>
      </c>
      <c r="J79" s="79"/>
    </row>
    <row r="80" spans="2:10" x14ac:dyDescent="0.3">
      <c r="H80" s="80">
        <v>2027</v>
      </c>
      <c r="I80" s="81">
        <f t="shared" si="5"/>
        <v>425244013.80889422</v>
      </c>
      <c r="J80" s="79"/>
    </row>
    <row r="81" spans="1:10" x14ac:dyDescent="0.3">
      <c r="H81" s="80">
        <v>2028</v>
      </c>
      <c r="I81" s="81">
        <f t="shared" si="5"/>
        <v>459795197.59364194</v>
      </c>
      <c r="J81" s="79"/>
    </row>
    <row r="82" spans="1:10" ht="15" thickBot="1" x14ac:dyDescent="0.35">
      <c r="H82" s="82" t="s">
        <v>10</v>
      </c>
      <c r="I82" s="83">
        <f t="shared" si="5"/>
        <v>488941292.33436871</v>
      </c>
      <c r="J82" s="79"/>
    </row>
    <row r="83" spans="1:10" x14ac:dyDescent="0.3">
      <c r="H83" s="84" t="s">
        <v>34</v>
      </c>
      <c r="I83" s="81">
        <f>SUM(I75:I82)</f>
        <v>2683682824.2657022</v>
      </c>
      <c r="J83" s="79"/>
    </row>
    <row r="84" spans="1:10" x14ac:dyDescent="0.3">
      <c r="A84" s="25"/>
      <c r="B84" s="25"/>
      <c r="H84" s="79"/>
      <c r="I84" s="79"/>
      <c r="J84" s="79"/>
    </row>
    <row r="85" spans="1:10" x14ac:dyDescent="0.3">
      <c r="A85" s="25"/>
      <c r="B85" s="25"/>
      <c r="C85" s="25"/>
      <c r="D85" s="25"/>
      <c r="E85" s="25"/>
      <c r="F85" s="25"/>
      <c r="G85" s="25"/>
    </row>
    <row r="86" spans="1:10" x14ac:dyDescent="0.3">
      <c r="A86" s="25"/>
      <c r="B86" s="25"/>
      <c r="C86" s="25"/>
      <c r="D86" s="25"/>
      <c r="E86" s="25"/>
      <c r="F86" s="25"/>
      <c r="G86" s="25"/>
    </row>
    <row r="87" spans="1:10" x14ac:dyDescent="0.3">
      <c r="A87" s="25"/>
      <c r="B87" s="25"/>
      <c r="C87" s="25"/>
      <c r="D87" s="25"/>
      <c r="E87" s="25"/>
      <c r="F87" s="25"/>
      <c r="G87" s="25"/>
    </row>
    <row r="88" spans="1:10" s="37" customFormat="1" ht="15" thickBot="1" x14ac:dyDescent="0.35"/>
    <row r="90" spans="1:10" s="25" customFormat="1" x14ac:dyDescent="0.3"/>
    <row r="91" spans="1:10" s="25" customFormat="1" x14ac:dyDescent="0.3"/>
    <row r="92" spans="1:10" s="25" customFormat="1" ht="18" x14ac:dyDescent="0.35">
      <c r="B92" s="3" t="s">
        <v>45</v>
      </c>
    </row>
    <row r="93" spans="1:10" s="25" customFormat="1" ht="18" x14ac:dyDescent="0.35">
      <c r="H93" s="93" t="s">
        <v>38</v>
      </c>
    </row>
    <row r="94" spans="1:10" s="25" customFormat="1" x14ac:dyDescent="0.3">
      <c r="H94" s="101"/>
      <c r="I94" s="102"/>
      <c r="J94" s="102"/>
    </row>
    <row r="95" spans="1:10" x14ac:dyDescent="0.3">
      <c r="H95" s="103"/>
      <c r="I95" s="103" t="s">
        <v>35</v>
      </c>
      <c r="J95" s="103"/>
    </row>
    <row r="96" spans="1:10" x14ac:dyDescent="0.3">
      <c r="H96" s="104">
        <v>2022</v>
      </c>
      <c r="I96" s="105">
        <f>I36</f>
        <v>91097571.786067873</v>
      </c>
      <c r="J96" s="103"/>
    </row>
    <row r="97" spans="8:10" x14ac:dyDescent="0.3">
      <c r="H97" s="104">
        <v>2023</v>
      </c>
      <c r="I97" s="106">
        <f>I96+I37</f>
        <v>181284167.85427505</v>
      </c>
      <c r="J97" s="107"/>
    </row>
    <row r="98" spans="8:10" x14ac:dyDescent="0.3">
      <c r="H98" s="104">
        <v>2024</v>
      </c>
      <c r="I98" s="106">
        <f>I97+I38</f>
        <v>270568897.96180016</v>
      </c>
      <c r="J98" s="103"/>
    </row>
    <row r="99" spans="8:10" x14ac:dyDescent="0.3">
      <c r="H99" s="104">
        <v>2025</v>
      </c>
      <c r="I99" s="106">
        <f>I98+I39</f>
        <v>358960780.76825005</v>
      </c>
      <c r="J99" s="103"/>
    </row>
    <row r="100" spans="8:10" x14ac:dyDescent="0.3">
      <c r="H100" s="104">
        <v>2026</v>
      </c>
      <c r="I100" s="106">
        <f t="shared" ref="I100:I103" si="6">I99+I40</f>
        <v>446468744.74663544</v>
      </c>
      <c r="J100" s="103"/>
    </row>
    <row r="101" spans="8:10" x14ac:dyDescent="0.3">
      <c r="H101" s="104">
        <v>2027</v>
      </c>
      <c r="I101" s="106">
        <f t="shared" si="6"/>
        <v>533101629.08523697</v>
      </c>
      <c r="J101" s="103"/>
    </row>
    <row r="102" spans="8:10" x14ac:dyDescent="0.3">
      <c r="H102" s="104">
        <v>2028</v>
      </c>
      <c r="I102" s="106">
        <f t="shared" si="6"/>
        <v>618868184.58045244</v>
      </c>
      <c r="J102" s="103"/>
    </row>
    <row r="103" spans="8:10" ht="15" thickBot="1" x14ac:dyDescent="0.35">
      <c r="H103" s="108" t="s">
        <v>10</v>
      </c>
      <c r="I103" s="109">
        <f t="shared" si="6"/>
        <v>703777074.52071583</v>
      </c>
      <c r="J103" s="103"/>
    </row>
    <row r="104" spans="8:10" x14ac:dyDescent="0.3">
      <c r="H104" s="110" t="s">
        <v>34</v>
      </c>
      <c r="I104" s="105">
        <f>SUM(I96:I103)</f>
        <v>3204127051.3034334</v>
      </c>
      <c r="J104" s="103"/>
    </row>
    <row r="105" spans="8:10" x14ac:dyDescent="0.3">
      <c r="H105" s="103"/>
      <c r="I105" s="103"/>
      <c r="J105" s="103"/>
    </row>
  </sheetData>
  <sheetProtection algorithmName="SHA-512" hashValue="knK9r3k+mea54SdMpWLketlnemKExrAuY5S6+V7Bt6mNhB2vHEYO2esM1ZhZAZXQtZVdKFb01SzAQl0yVC8b1g==" saltValue="ltXkD8jr2e1vefxOq4i/y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tabSelected="1" zoomScale="90" zoomScaleNormal="90" workbookViewId="0">
      <selection activeCell="E26" sqref="E26"/>
    </sheetView>
  </sheetViews>
  <sheetFormatPr defaultRowHeight="14.4" x14ac:dyDescent="0.3"/>
  <cols>
    <col min="2" max="2" width="18.88671875" customWidth="1"/>
    <col min="3" max="3" width="19.88671875" customWidth="1"/>
    <col min="5" max="5" width="10.44140625" customWidth="1"/>
    <col min="8" max="8" width="15.44140625" customWidth="1"/>
    <col min="9" max="9" width="17.5546875" customWidth="1"/>
    <col min="10" max="10" width="18.109375" customWidth="1"/>
    <col min="11" max="11" width="12" customWidth="1"/>
    <col min="12" max="12" width="12.88671875" customWidth="1"/>
    <col min="14" max="14" width="12.88671875" customWidth="1"/>
    <col min="15" max="15" width="20.44140625" customWidth="1"/>
    <col min="16" max="16" width="23.33203125" customWidth="1"/>
    <col min="17" max="17" width="10.6640625" customWidth="1"/>
  </cols>
  <sheetData>
    <row r="1" spans="1:19" ht="18" x14ac:dyDescent="0.35">
      <c r="A1" s="8" t="s">
        <v>47</v>
      </c>
    </row>
    <row r="2" spans="1:19" x14ac:dyDescent="0.3">
      <c r="A2" t="s">
        <v>51</v>
      </c>
    </row>
    <row r="3" spans="1:19" s="37" customFormat="1" ht="15" thickBot="1" x14ac:dyDescent="0.35">
      <c r="A3" s="37" t="s">
        <v>50</v>
      </c>
    </row>
    <row r="5" spans="1:19" s="36" customFormat="1" ht="15" thickBot="1" x14ac:dyDescent="0.35">
      <c r="A5" s="36" t="s">
        <v>31</v>
      </c>
    </row>
    <row r="6" spans="1:19" ht="16.2" thickBot="1" x14ac:dyDescent="0.35">
      <c r="A6" s="45"/>
      <c r="B6" s="46"/>
      <c r="C6" s="46"/>
      <c r="D6" s="46"/>
      <c r="E6" s="47"/>
      <c r="G6" s="62"/>
      <c r="H6" s="63"/>
      <c r="I6" s="63"/>
      <c r="J6" s="63"/>
      <c r="K6" s="63"/>
      <c r="L6" s="63"/>
      <c r="M6" s="63"/>
      <c r="N6" s="63"/>
      <c r="O6" s="46"/>
      <c r="P6" s="46"/>
      <c r="Q6" s="47"/>
    </row>
    <row r="7" spans="1:19" ht="16.2" thickBot="1" x14ac:dyDescent="0.35">
      <c r="A7" s="48" t="s">
        <v>1</v>
      </c>
      <c r="B7" s="26"/>
      <c r="C7" s="85">
        <f>'1 pct. g.krav'!H8</f>
        <v>785390106.91521263</v>
      </c>
      <c r="D7" s="25"/>
      <c r="E7" s="49"/>
      <c r="G7" s="55" t="s">
        <v>49</v>
      </c>
      <c r="H7" s="64"/>
      <c r="I7" s="64"/>
      <c r="J7" s="64"/>
      <c r="K7" s="64"/>
      <c r="L7" s="64"/>
      <c r="M7" s="64"/>
      <c r="N7" s="64"/>
      <c r="O7" s="25"/>
      <c r="P7" s="25"/>
      <c r="Q7" s="49"/>
      <c r="R7" s="36"/>
      <c r="S7" s="36"/>
    </row>
    <row r="8" spans="1:19" x14ac:dyDescent="0.3">
      <c r="A8" s="50"/>
      <c r="B8" s="25"/>
      <c r="C8" s="25"/>
      <c r="D8" s="25"/>
      <c r="E8" s="49"/>
      <c r="G8" s="50"/>
      <c r="H8" s="25"/>
      <c r="I8" s="25"/>
      <c r="J8" s="25"/>
      <c r="K8" s="25"/>
      <c r="L8" s="25"/>
      <c r="M8" s="25"/>
      <c r="N8" s="25"/>
      <c r="O8" s="25"/>
      <c r="P8" s="25"/>
      <c r="Q8" s="49"/>
    </row>
    <row r="9" spans="1:19" x14ac:dyDescent="0.3">
      <c r="A9" s="50"/>
      <c r="B9" s="25"/>
      <c r="C9" s="25"/>
      <c r="D9" s="25"/>
      <c r="E9" s="49"/>
      <c r="G9" s="50"/>
      <c r="H9" s="25" t="s">
        <v>20</v>
      </c>
      <c r="I9" s="25"/>
      <c r="J9" s="25"/>
      <c r="K9" s="25"/>
      <c r="L9" s="25"/>
      <c r="M9" s="25"/>
      <c r="N9" s="25" t="s">
        <v>22</v>
      </c>
      <c r="O9" s="25"/>
      <c r="P9" s="25"/>
      <c r="Q9" s="49"/>
    </row>
    <row r="10" spans="1:19" x14ac:dyDescent="0.3">
      <c r="A10" s="50"/>
      <c r="B10" s="26" t="s">
        <v>13</v>
      </c>
      <c r="C10" s="26"/>
      <c r="D10" s="25"/>
      <c r="E10" s="49"/>
      <c r="G10" s="50"/>
      <c r="H10" s="26" t="s">
        <v>20</v>
      </c>
      <c r="I10" s="26" t="s">
        <v>21</v>
      </c>
      <c r="J10" s="26" t="s">
        <v>5</v>
      </c>
      <c r="K10" s="26"/>
      <c r="L10" s="25"/>
      <c r="M10" s="25"/>
      <c r="N10" s="26" t="s">
        <v>22</v>
      </c>
      <c r="O10" s="26" t="s">
        <v>21</v>
      </c>
      <c r="P10" s="26" t="s">
        <v>5</v>
      </c>
      <c r="Q10" s="52"/>
    </row>
    <row r="11" spans="1:19" ht="15" thickBot="1" x14ac:dyDescent="0.35">
      <c r="A11" s="50"/>
      <c r="B11" s="25"/>
      <c r="C11" s="51" t="s">
        <v>6</v>
      </c>
      <c r="D11" s="51" t="s">
        <v>9</v>
      </c>
      <c r="E11" s="49"/>
      <c r="G11" s="48">
        <v>2022</v>
      </c>
      <c r="H11" s="25"/>
      <c r="I11" s="65">
        <f>C19*D12</f>
        <v>103252069.61796755</v>
      </c>
      <c r="J11" s="66">
        <f>(C19-I11)</f>
        <v>413008278.47187018</v>
      </c>
      <c r="K11" s="25"/>
      <c r="L11" s="25"/>
      <c r="M11" s="26">
        <v>2022</v>
      </c>
      <c r="N11" s="25"/>
      <c r="O11" s="65">
        <f>$C$12*C18</f>
        <v>10808465.351613097</v>
      </c>
      <c r="P11" s="67">
        <f>(C18-O11)</f>
        <v>258321293.47376198</v>
      </c>
      <c r="Q11" s="49"/>
    </row>
    <row r="12" spans="1:19" x14ac:dyDescent="0.3">
      <c r="A12" s="68" t="s">
        <v>7</v>
      </c>
      <c r="B12" s="51"/>
      <c r="C12" s="86">
        <f>'1 pct. g.krav'!E24</f>
        <v>4.0160796036777829E-2</v>
      </c>
      <c r="D12" s="111">
        <f>'1 pct. g.krav'!F24</f>
        <v>0.2</v>
      </c>
      <c r="E12" s="49"/>
      <c r="G12" s="48">
        <v>2023</v>
      </c>
      <c r="H12" s="25"/>
      <c r="I12" s="65">
        <f>J11*$D$12</f>
        <v>82601655.69437404</v>
      </c>
      <c r="J12" s="66">
        <f>(J11-I12)</f>
        <v>330406622.77749616</v>
      </c>
      <c r="K12" s="25"/>
      <c r="L12" s="25"/>
      <c r="M12" s="26">
        <v>2023</v>
      </c>
      <c r="N12" s="25"/>
      <c r="O12" s="65">
        <f>$C$12*P11</f>
        <v>10374388.779156383</v>
      </c>
      <c r="P12" s="67">
        <f>(P11-O12)</f>
        <v>247946904.69460559</v>
      </c>
      <c r="Q12" s="49"/>
    </row>
    <row r="13" spans="1:19" ht="15" thickBot="1" x14ac:dyDescent="0.35">
      <c r="A13" s="68" t="s">
        <v>8</v>
      </c>
      <c r="B13" s="51"/>
      <c r="C13" s="87">
        <f>'1 pct. g.krav'!E25</f>
        <v>0.34267016665442818</v>
      </c>
      <c r="D13" s="88">
        <f>'1 pct. g.krav'!F25</f>
        <v>0.65732983334557205</v>
      </c>
      <c r="E13" s="49"/>
      <c r="G13" s="48">
        <v>2024</v>
      </c>
      <c r="H13" s="25"/>
      <c r="I13" s="65">
        <f>J12*$D$12</f>
        <v>66081324.555499233</v>
      </c>
      <c r="J13" s="66">
        <f>(J12-I13)</f>
        <v>264325298.22199693</v>
      </c>
      <c r="K13" s="25"/>
      <c r="L13" s="25"/>
      <c r="M13" s="26">
        <v>2024</v>
      </c>
      <c r="N13" s="25"/>
      <c r="O13" s="65">
        <f t="shared" ref="O13:O17" si="0">$C$12*P12</f>
        <v>9957745.0673904456</v>
      </c>
      <c r="P13" s="67">
        <f t="shared" ref="P13:P18" si="1">(P12-O13)</f>
        <v>237989159.62721515</v>
      </c>
      <c r="Q13" s="49"/>
    </row>
    <row r="14" spans="1:19" x14ac:dyDescent="0.3">
      <c r="A14" s="50"/>
      <c r="B14" s="25"/>
      <c r="C14" s="25"/>
      <c r="D14" s="25"/>
      <c r="E14" s="49"/>
      <c r="G14" s="48">
        <v>2025</v>
      </c>
      <c r="H14" s="25"/>
      <c r="I14" s="65">
        <f>J13*$D$12</f>
        <v>52865059.64439939</v>
      </c>
      <c r="J14" s="66">
        <f t="shared" ref="J14:J18" si="2">(J13-I14)</f>
        <v>211460238.57759756</v>
      </c>
      <c r="K14" s="25"/>
      <c r="L14" s="25"/>
      <c r="M14" s="26">
        <v>2025</v>
      </c>
      <c r="N14" s="25"/>
      <c r="O14" s="65">
        <f t="shared" si="0"/>
        <v>9557834.0987527482</v>
      </c>
      <c r="P14" s="67">
        <f t="shared" si="1"/>
        <v>228431325.52846241</v>
      </c>
      <c r="Q14" s="49"/>
    </row>
    <row r="15" spans="1:19" x14ac:dyDescent="0.3">
      <c r="A15" s="50"/>
      <c r="B15" s="25"/>
      <c r="C15" s="25"/>
      <c r="D15" s="25"/>
      <c r="E15" s="49"/>
      <c r="G15" s="48">
        <v>2026</v>
      </c>
      <c r="H15" s="25"/>
      <c r="I15" s="65">
        <f>J14*$D$12</f>
        <v>42292047.715519518</v>
      </c>
      <c r="J15" s="66">
        <f t="shared" si="2"/>
        <v>169168190.86207804</v>
      </c>
      <c r="K15" s="25"/>
      <c r="L15" s="25"/>
      <c r="M15" s="26">
        <v>2026</v>
      </c>
      <c r="N15" s="25"/>
      <c r="O15" s="65">
        <f t="shared" si="0"/>
        <v>9173983.8729593791</v>
      </c>
      <c r="P15" s="67">
        <f t="shared" si="1"/>
        <v>219257341.65550303</v>
      </c>
      <c r="Q15" s="49"/>
    </row>
    <row r="16" spans="1:19" x14ac:dyDescent="0.3">
      <c r="A16" s="48" t="s">
        <v>27</v>
      </c>
      <c r="B16" s="26"/>
      <c r="C16" s="26"/>
      <c r="D16" s="26"/>
      <c r="E16" s="52"/>
      <c r="G16" s="48">
        <v>2027</v>
      </c>
      <c r="H16" s="25"/>
      <c r="I16" s="65">
        <f t="shared" ref="I16:I17" si="3">J15*$D$12</f>
        <v>33833638.172415607</v>
      </c>
      <c r="J16" s="66">
        <f t="shared" si="2"/>
        <v>135334552.68966243</v>
      </c>
      <c r="K16" s="25"/>
      <c r="L16" s="25"/>
      <c r="M16" s="26">
        <v>2027</v>
      </c>
      <c r="N16" s="25"/>
      <c r="O16" s="65">
        <f t="shared" si="0"/>
        <v>8805549.3777927682</v>
      </c>
      <c r="P16" s="67">
        <f t="shared" si="1"/>
        <v>210451792.27771026</v>
      </c>
      <c r="Q16" s="49"/>
    </row>
    <row r="17" spans="1:18" ht="15" thickBot="1" x14ac:dyDescent="0.35">
      <c r="A17" s="50"/>
      <c r="B17" s="25"/>
      <c r="C17" s="25"/>
      <c r="D17" s="25"/>
      <c r="E17" s="49"/>
      <c r="G17" s="48">
        <v>2028</v>
      </c>
      <c r="H17" s="25"/>
      <c r="I17" s="65">
        <f t="shared" si="3"/>
        <v>27066910.537932485</v>
      </c>
      <c r="J17" s="66">
        <f t="shared" si="2"/>
        <v>108267642.15172994</v>
      </c>
      <c r="K17" s="25"/>
      <c r="L17" s="25"/>
      <c r="M17" s="26">
        <v>2028</v>
      </c>
      <c r="N17" s="25"/>
      <c r="O17" s="65">
        <f t="shared" si="0"/>
        <v>8451911.5052394569</v>
      </c>
      <c r="P17" s="67">
        <f t="shared" si="1"/>
        <v>201999880.7724708</v>
      </c>
      <c r="Q17" s="49"/>
    </row>
    <row r="18" spans="1:18" x14ac:dyDescent="0.3">
      <c r="A18" s="50"/>
      <c r="B18" s="51" t="s">
        <v>6</v>
      </c>
      <c r="C18" s="112">
        <f>C7*C13</f>
        <v>269129758.82537508</v>
      </c>
      <c r="D18" s="25"/>
      <c r="E18" s="49"/>
      <c r="G18" s="48" t="s">
        <v>10</v>
      </c>
      <c r="H18" s="25"/>
      <c r="I18" s="65">
        <f>J17*$D$12</f>
        <v>21653528.43034599</v>
      </c>
      <c r="J18" s="66">
        <f t="shared" si="2"/>
        <v>86614113.721383959</v>
      </c>
      <c r="K18" s="25"/>
      <c r="L18" s="25"/>
      <c r="M18" s="26" t="s">
        <v>10</v>
      </c>
      <c r="N18" s="25"/>
      <c r="O18" s="65">
        <f>$C$12*P17</f>
        <v>8112476.0111566391</v>
      </c>
      <c r="P18" s="67">
        <f t="shared" si="1"/>
        <v>193887404.76131415</v>
      </c>
      <c r="Q18" s="49"/>
    </row>
    <row r="19" spans="1:18" ht="15" thickBot="1" x14ac:dyDescent="0.35">
      <c r="A19" s="50"/>
      <c r="B19" s="51" t="s">
        <v>9</v>
      </c>
      <c r="C19" s="113">
        <f>C7*D13</f>
        <v>516260348.08983773</v>
      </c>
      <c r="D19" s="25"/>
      <c r="E19" s="49"/>
      <c r="G19" s="50"/>
      <c r="H19" s="25"/>
      <c r="I19" s="25"/>
      <c r="J19" s="25"/>
      <c r="K19" s="25"/>
      <c r="L19" s="25"/>
      <c r="M19" s="25"/>
      <c r="N19" s="25"/>
      <c r="O19" s="25"/>
      <c r="P19" s="25"/>
      <c r="Q19" s="49"/>
    </row>
    <row r="20" spans="1:18" ht="15" thickBot="1" x14ac:dyDescent="0.35">
      <c r="A20" s="53"/>
      <c r="B20" s="37"/>
      <c r="C20" s="37"/>
      <c r="D20" s="37"/>
      <c r="E20" s="54"/>
      <c r="G20" s="50"/>
      <c r="H20" s="25"/>
      <c r="I20" s="25"/>
      <c r="J20" s="25"/>
      <c r="K20" s="25"/>
      <c r="L20" s="25"/>
      <c r="M20" s="25"/>
      <c r="N20" s="25"/>
      <c r="O20" s="25"/>
      <c r="P20" s="25"/>
      <c r="Q20" s="49"/>
    </row>
    <row r="21" spans="1:18" x14ac:dyDescent="0.3">
      <c r="G21" s="50" t="s">
        <v>29</v>
      </c>
      <c r="H21" s="25"/>
      <c r="I21" s="25"/>
      <c r="J21" s="25"/>
      <c r="K21" s="25"/>
      <c r="L21" s="25"/>
      <c r="M21" s="25"/>
      <c r="N21" s="25"/>
      <c r="O21" s="25"/>
      <c r="P21" s="25"/>
      <c r="Q21" s="49"/>
    </row>
    <row r="22" spans="1:18" x14ac:dyDescent="0.3">
      <c r="G22" s="50"/>
      <c r="H22" s="25"/>
      <c r="I22" s="25"/>
      <c r="J22" s="25"/>
      <c r="K22" s="25"/>
      <c r="L22" s="25"/>
      <c r="M22" s="25"/>
      <c r="N22" s="25"/>
      <c r="O22" s="25"/>
      <c r="P22" s="25"/>
      <c r="Q22" s="49"/>
    </row>
    <row r="23" spans="1:18" x14ac:dyDescent="0.3">
      <c r="G23" s="50"/>
      <c r="H23" s="26" t="s">
        <v>20</v>
      </c>
      <c r="I23" s="26" t="s">
        <v>23</v>
      </c>
      <c r="J23" s="26" t="s">
        <v>24</v>
      </c>
      <c r="K23" s="26" t="s">
        <v>25</v>
      </c>
      <c r="L23" s="26" t="s">
        <v>26</v>
      </c>
      <c r="M23" s="26"/>
      <c r="N23" s="25"/>
      <c r="O23" s="25"/>
      <c r="P23" s="25"/>
      <c r="Q23" s="49"/>
    </row>
    <row r="24" spans="1:18" s="36" customFormat="1" x14ac:dyDescent="0.3">
      <c r="A24"/>
      <c r="B24"/>
      <c r="C24"/>
      <c r="D24"/>
      <c r="E24"/>
      <c r="G24" s="48">
        <v>2022</v>
      </c>
      <c r="H24" s="67">
        <f t="shared" ref="H24:H31" si="4">J11</f>
        <v>413008278.47187018</v>
      </c>
      <c r="I24" s="67">
        <f t="shared" ref="I24:I31" si="5">P11</f>
        <v>258321293.47376198</v>
      </c>
      <c r="J24" s="61">
        <f>H24+I24</f>
        <v>671329571.94563222</v>
      </c>
      <c r="K24" s="25">
        <f>H24/J24</f>
        <v>0.61520942280987101</v>
      </c>
      <c r="L24" s="25">
        <f>I24/J24</f>
        <v>0.38479057719012888</v>
      </c>
      <c r="M24" s="25"/>
      <c r="N24" s="61"/>
      <c r="O24" s="61"/>
      <c r="P24" s="61"/>
      <c r="Q24" s="49"/>
    </row>
    <row r="25" spans="1:18" x14ac:dyDescent="0.3">
      <c r="G25" s="48">
        <v>2023</v>
      </c>
      <c r="H25" s="67">
        <f t="shared" si="4"/>
        <v>330406622.77749616</v>
      </c>
      <c r="I25" s="67">
        <f t="shared" si="5"/>
        <v>247946904.69460559</v>
      </c>
      <c r="J25" s="61">
        <f t="shared" ref="J25:J31" si="6">H25+I25</f>
        <v>578353527.47210169</v>
      </c>
      <c r="K25" s="25">
        <f t="shared" ref="K25:K31" si="7">H25/J25</f>
        <v>0.57128833331691597</v>
      </c>
      <c r="L25" s="25">
        <f t="shared" ref="L25:L31" si="8">I25/J25</f>
        <v>0.42871166668308414</v>
      </c>
      <c r="M25" s="25"/>
      <c r="N25" s="61"/>
      <c r="O25" s="61"/>
      <c r="P25" s="61"/>
      <c r="Q25" s="49"/>
    </row>
    <row r="26" spans="1:18" x14ac:dyDescent="0.3">
      <c r="G26" s="48">
        <v>2024</v>
      </c>
      <c r="H26" s="67">
        <f t="shared" si="4"/>
        <v>264325298.22199693</v>
      </c>
      <c r="I26" s="67">
        <f t="shared" si="5"/>
        <v>237989159.62721515</v>
      </c>
      <c r="J26" s="61">
        <f t="shared" si="6"/>
        <v>502314457.84921205</v>
      </c>
      <c r="K26" s="25">
        <f t="shared" si="7"/>
        <v>0.52621479253010828</v>
      </c>
      <c r="L26" s="25">
        <f t="shared" si="8"/>
        <v>0.47378520746989178</v>
      </c>
      <c r="M26" s="25"/>
      <c r="N26" s="61"/>
      <c r="O26" s="61"/>
      <c r="P26" s="61"/>
      <c r="Q26" s="49"/>
    </row>
    <row r="27" spans="1:18" x14ac:dyDescent="0.3">
      <c r="G27" s="48">
        <v>2025</v>
      </c>
      <c r="H27" s="67">
        <f t="shared" si="4"/>
        <v>211460238.57759756</v>
      </c>
      <c r="I27" s="67">
        <f t="shared" si="5"/>
        <v>228431325.52846241</v>
      </c>
      <c r="J27" s="61">
        <f t="shared" si="6"/>
        <v>439891564.10605997</v>
      </c>
      <c r="K27" s="25">
        <f t="shared" si="7"/>
        <v>0.48070991997158075</v>
      </c>
      <c r="L27" s="25">
        <f t="shared" si="8"/>
        <v>0.51929008002841925</v>
      </c>
      <c r="M27" s="25"/>
      <c r="N27" s="61"/>
      <c r="O27" s="61"/>
      <c r="P27" s="61"/>
      <c r="Q27" s="49"/>
      <c r="R27" s="36"/>
    </row>
    <row r="28" spans="1:18" x14ac:dyDescent="0.3">
      <c r="G28" s="48">
        <v>2026</v>
      </c>
      <c r="H28" s="67">
        <f t="shared" si="4"/>
        <v>169168190.86207804</v>
      </c>
      <c r="I28" s="67">
        <f t="shared" si="5"/>
        <v>219257341.65550303</v>
      </c>
      <c r="J28" s="61">
        <f t="shared" si="6"/>
        <v>388425532.51758111</v>
      </c>
      <c r="K28" s="25">
        <f t="shared" si="7"/>
        <v>0.43552283951473009</v>
      </c>
      <c r="L28" s="25">
        <f t="shared" si="8"/>
        <v>0.56447716048526986</v>
      </c>
      <c r="M28" s="25"/>
      <c r="N28" s="61"/>
      <c r="O28" s="61"/>
      <c r="P28" s="61"/>
      <c r="Q28" s="49"/>
      <c r="R28" s="36"/>
    </row>
    <row r="29" spans="1:18" x14ac:dyDescent="0.3">
      <c r="G29" s="48">
        <v>2027</v>
      </c>
      <c r="H29" s="67">
        <f t="shared" si="4"/>
        <v>135334552.68966243</v>
      </c>
      <c r="I29" s="67">
        <f t="shared" si="5"/>
        <v>210451792.27771026</v>
      </c>
      <c r="J29" s="61">
        <f t="shared" si="6"/>
        <v>345786344.96737266</v>
      </c>
      <c r="K29" s="25">
        <f t="shared" si="7"/>
        <v>0.3913820041171151</v>
      </c>
      <c r="L29" s="25">
        <f t="shared" si="8"/>
        <v>0.60861799588288501</v>
      </c>
      <c r="M29" s="25"/>
      <c r="N29" s="61"/>
      <c r="O29" s="61"/>
      <c r="P29" s="61"/>
      <c r="Q29" s="49"/>
      <c r="R29" s="36"/>
    </row>
    <row r="30" spans="1:18" x14ac:dyDescent="0.3">
      <c r="G30" s="48">
        <v>2028</v>
      </c>
      <c r="H30" s="67">
        <f t="shared" si="4"/>
        <v>108267642.15172994</v>
      </c>
      <c r="I30" s="67">
        <f t="shared" si="5"/>
        <v>201999880.7724708</v>
      </c>
      <c r="J30" s="61">
        <f t="shared" si="6"/>
        <v>310267522.92420077</v>
      </c>
      <c r="K30" s="25">
        <f t="shared" si="7"/>
        <v>0.34894932325282407</v>
      </c>
      <c r="L30" s="25">
        <f t="shared" si="8"/>
        <v>0.65105067674717587</v>
      </c>
      <c r="M30" s="25"/>
      <c r="N30" s="61"/>
      <c r="O30" s="61"/>
      <c r="P30" s="61"/>
      <c r="Q30" s="49"/>
      <c r="R30" s="36"/>
    </row>
    <row r="31" spans="1:18" x14ac:dyDescent="0.3">
      <c r="G31" s="48" t="s">
        <v>10</v>
      </c>
      <c r="H31" s="67">
        <f t="shared" si="4"/>
        <v>86614113.721383959</v>
      </c>
      <c r="I31" s="67">
        <f t="shared" si="5"/>
        <v>193887404.76131415</v>
      </c>
      <c r="J31" s="61">
        <f t="shared" si="6"/>
        <v>280501518.48269808</v>
      </c>
      <c r="K31" s="25">
        <f t="shared" si="7"/>
        <v>0.30878304755675146</v>
      </c>
      <c r="L31" s="25">
        <f t="shared" si="8"/>
        <v>0.69121695244324866</v>
      </c>
      <c r="M31" s="25"/>
      <c r="N31" s="61"/>
      <c r="O31" s="61"/>
      <c r="P31" s="61"/>
      <c r="Q31" s="49"/>
      <c r="R31" s="36"/>
    </row>
    <row r="32" spans="1:18" ht="15" thickBot="1" x14ac:dyDescent="0.35">
      <c r="G32" s="53"/>
      <c r="H32" s="37"/>
      <c r="I32" s="37"/>
      <c r="J32" s="37"/>
      <c r="K32" s="37"/>
      <c r="L32" s="37"/>
      <c r="M32" s="37"/>
      <c r="N32" s="37"/>
      <c r="O32" s="37"/>
      <c r="P32" s="37"/>
      <c r="Q32" s="54"/>
      <c r="R32" s="36"/>
    </row>
    <row r="33" spans="1:18" x14ac:dyDescent="0.3">
      <c r="G33" s="25"/>
      <c r="H33" s="25"/>
      <c r="I33" s="25"/>
      <c r="J33" s="25"/>
      <c r="K33" s="25"/>
      <c r="L33" s="25"/>
      <c r="M33" s="25"/>
      <c r="N33" s="25"/>
      <c r="O33" s="25"/>
      <c r="P33" s="25"/>
      <c r="Q33" s="25"/>
      <c r="R33" s="36"/>
    </row>
    <row r="34" spans="1:18" x14ac:dyDescent="0.3">
      <c r="R34" s="36"/>
    </row>
    <row r="35" spans="1:18" x14ac:dyDescent="0.3">
      <c r="G35" s="26"/>
      <c r="H35" s="36"/>
      <c r="I35" s="36"/>
      <c r="J35" s="27"/>
      <c r="K35" s="25"/>
      <c r="L35" s="25"/>
      <c r="M35" s="25"/>
      <c r="N35" s="25"/>
      <c r="O35" s="25"/>
      <c r="P35" s="25"/>
    </row>
    <row r="36" spans="1:18" x14ac:dyDescent="0.3">
      <c r="G36" s="26"/>
      <c r="H36" s="36"/>
      <c r="I36" s="36"/>
      <c r="J36" s="27"/>
      <c r="K36" s="25"/>
      <c r="L36" s="25"/>
      <c r="M36" s="25"/>
      <c r="N36" s="25"/>
      <c r="O36" s="25"/>
      <c r="P36" s="25"/>
    </row>
    <row r="37" spans="1:18" ht="15" thickBot="1" x14ac:dyDescent="0.35">
      <c r="H37" s="36"/>
      <c r="I37" s="36"/>
    </row>
    <row r="38" spans="1:18" x14ac:dyDescent="0.3">
      <c r="E38" s="45"/>
      <c r="F38" s="46"/>
      <c r="G38" s="46"/>
      <c r="H38" s="46"/>
      <c r="I38" s="46"/>
      <c r="J38" s="46"/>
      <c r="K38" s="46"/>
      <c r="L38" s="46"/>
      <c r="M38" s="46"/>
      <c r="N38" s="46"/>
      <c r="O38" s="46"/>
      <c r="P38" s="46"/>
      <c r="Q38" s="46"/>
      <c r="R38" s="47"/>
    </row>
    <row r="39" spans="1:18" ht="15.6" x14ac:dyDescent="0.3">
      <c r="E39" s="55" t="s">
        <v>48</v>
      </c>
      <c r="F39" s="25"/>
      <c r="G39" s="25"/>
      <c r="H39" s="25"/>
      <c r="I39" s="25"/>
      <c r="J39" s="25"/>
      <c r="K39" s="25"/>
      <c r="L39" s="25"/>
      <c r="M39" s="25"/>
      <c r="N39" s="25"/>
      <c r="O39" s="25"/>
      <c r="P39" s="25"/>
      <c r="Q39" s="25"/>
      <c r="R39" s="49"/>
    </row>
    <row r="40" spans="1:18" x14ac:dyDescent="0.3">
      <c r="E40" s="50"/>
      <c r="F40" s="25"/>
      <c r="G40" s="25"/>
      <c r="H40" s="25"/>
      <c r="I40" s="25"/>
      <c r="J40" s="25"/>
      <c r="K40" s="25"/>
      <c r="L40" s="25"/>
      <c r="M40" s="25"/>
      <c r="N40" s="25"/>
      <c r="O40" s="25"/>
      <c r="P40" s="25"/>
      <c r="Q40" s="25"/>
      <c r="R40" s="49"/>
    </row>
    <row r="41" spans="1:18" x14ac:dyDescent="0.3">
      <c r="E41" s="50"/>
      <c r="F41" s="25"/>
      <c r="G41" s="25" t="s">
        <v>28</v>
      </c>
      <c r="H41" s="25"/>
      <c r="I41" s="25"/>
      <c r="J41" s="25"/>
      <c r="K41" s="25"/>
      <c r="L41" s="25"/>
      <c r="M41" s="25"/>
      <c r="N41" s="25"/>
      <c r="O41" s="25"/>
      <c r="P41" s="25"/>
      <c r="Q41" s="25"/>
      <c r="R41" s="49"/>
    </row>
    <row r="42" spans="1:18" x14ac:dyDescent="0.3">
      <c r="A42" s="36"/>
      <c r="B42" s="36"/>
      <c r="C42" s="36"/>
      <c r="D42" s="36"/>
      <c r="E42" s="50"/>
      <c r="F42" s="25"/>
      <c r="G42" s="25"/>
      <c r="H42" s="56"/>
      <c r="I42" s="56"/>
      <c r="L42" s="25"/>
      <c r="M42" s="25"/>
      <c r="N42" s="25"/>
      <c r="O42" s="25"/>
      <c r="P42" s="25"/>
      <c r="Q42" s="25"/>
      <c r="R42" s="49"/>
    </row>
    <row r="43" spans="1:18" s="36" customFormat="1" ht="16.8" customHeight="1" x14ac:dyDescent="0.3">
      <c r="E43" s="50"/>
      <c r="F43" s="25"/>
      <c r="G43" s="25"/>
      <c r="H43" s="56" t="s">
        <v>25</v>
      </c>
      <c r="I43" s="56" t="s">
        <v>26</v>
      </c>
      <c r="J43"/>
      <c r="K43"/>
      <c r="L43" s="25"/>
      <c r="M43" s="25"/>
      <c r="N43" s="25"/>
      <c r="O43" s="25"/>
      <c r="P43" s="25"/>
      <c r="Q43" s="25"/>
      <c r="R43" s="49"/>
    </row>
    <row r="44" spans="1:18" s="36" customFormat="1" x14ac:dyDescent="0.3">
      <c r="E44" s="50"/>
      <c r="F44" s="25"/>
      <c r="G44" s="26">
        <v>2022</v>
      </c>
      <c r="H44" s="57">
        <f t="shared" ref="H44:I51" si="9">K24</f>
        <v>0.61520942280987101</v>
      </c>
      <c r="I44" s="57">
        <f t="shared" si="9"/>
        <v>0.38479057719012888</v>
      </c>
      <c r="J44"/>
      <c r="K44"/>
      <c r="L44" s="25"/>
      <c r="M44" s="25"/>
      <c r="N44" s="25"/>
      <c r="O44" s="25"/>
      <c r="P44" s="25"/>
      <c r="Q44" s="25"/>
      <c r="R44" s="49"/>
    </row>
    <row r="45" spans="1:18" s="36" customFormat="1" x14ac:dyDescent="0.3">
      <c r="A45"/>
      <c r="B45"/>
      <c r="C45"/>
      <c r="D45"/>
      <c r="E45" s="50"/>
      <c r="F45" s="25"/>
      <c r="G45" s="26">
        <v>2023</v>
      </c>
      <c r="H45" s="57">
        <f t="shared" si="9"/>
        <v>0.57128833331691597</v>
      </c>
      <c r="I45" s="57">
        <f t="shared" si="9"/>
        <v>0.42871166668308414</v>
      </c>
      <c r="J45"/>
      <c r="K45"/>
      <c r="L45" s="25"/>
      <c r="M45" s="25"/>
      <c r="N45" s="25"/>
      <c r="O45" s="25"/>
      <c r="P45" s="25"/>
      <c r="Q45" s="25"/>
      <c r="R45" s="49"/>
    </row>
    <row r="46" spans="1:18" x14ac:dyDescent="0.3">
      <c r="E46" s="50"/>
      <c r="F46" s="25"/>
      <c r="G46" s="26">
        <v>2024</v>
      </c>
      <c r="H46" s="57">
        <f t="shared" si="9"/>
        <v>0.52621479253010828</v>
      </c>
      <c r="I46" s="57">
        <f t="shared" si="9"/>
        <v>0.47378520746989178</v>
      </c>
      <c r="L46" s="25"/>
      <c r="M46" s="25"/>
      <c r="N46" s="25"/>
      <c r="O46" s="25"/>
      <c r="P46" s="25"/>
      <c r="Q46" s="25"/>
      <c r="R46" s="49"/>
    </row>
    <row r="47" spans="1:18" x14ac:dyDescent="0.3">
      <c r="E47" s="50"/>
      <c r="F47" s="25"/>
      <c r="G47" s="26">
        <v>2025</v>
      </c>
      <c r="H47" s="57">
        <f t="shared" si="9"/>
        <v>0.48070991997158075</v>
      </c>
      <c r="I47" s="57">
        <f t="shared" si="9"/>
        <v>0.51929008002841925</v>
      </c>
      <c r="L47" s="25"/>
      <c r="M47" s="25"/>
      <c r="N47" s="25"/>
      <c r="O47" s="25"/>
      <c r="P47" s="25"/>
      <c r="Q47" s="25"/>
      <c r="R47" s="49"/>
    </row>
    <row r="48" spans="1:18" x14ac:dyDescent="0.3">
      <c r="E48" s="50"/>
      <c r="F48" s="25"/>
      <c r="G48" s="26">
        <v>2026</v>
      </c>
      <c r="H48" s="57">
        <f t="shared" si="9"/>
        <v>0.43552283951473009</v>
      </c>
      <c r="I48" s="57">
        <f t="shared" si="9"/>
        <v>0.56447716048526986</v>
      </c>
      <c r="L48" s="25"/>
      <c r="M48" s="25"/>
      <c r="N48" s="25"/>
      <c r="O48" s="25"/>
      <c r="P48" s="25"/>
      <c r="Q48" s="25"/>
      <c r="R48" s="49"/>
    </row>
    <row r="49" spans="5:20" x14ac:dyDescent="0.3">
      <c r="E49" s="50"/>
      <c r="F49" s="25"/>
      <c r="G49" s="26">
        <v>2027</v>
      </c>
      <c r="H49" s="57">
        <f t="shared" si="9"/>
        <v>0.3913820041171151</v>
      </c>
      <c r="I49" s="57">
        <f t="shared" si="9"/>
        <v>0.60861799588288501</v>
      </c>
      <c r="L49" s="25"/>
      <c r="M49" s="25"/>
      <c r="N49" s="25"/>
      <c r="O49" s="25"/>
      <c r="P49" s="25"/>
      <c r="Q49" s="25"/>
      <c r="R49" s="49"/>
    </row>
    <row r="50" spans="5:20" x14ac:dyDescent="0.3">
      <c r="E50" s="50"/>
      <c r="F50" s="25"/>
      <c r="G50" s="26">
        <v>2028</v>
      </c>
      <c r="H50" s="57">
        <f t="shared" si="9"/>
        <v>0.34894932325282407</v>
      </c>
      <c r="I50" s="57">
        <f t="shared" si="9"/>
        <v>0.65105067674717587</v>
      </c>
      <c r="L50" s="25"/>
      <c r="M50" s="25"/>
      <c r="N50" s="25"/>
      <c r="O50" s="25"/>
      <c r="P50" s="25"/>
      <c r="Q50" s="25"/>
      <c r="R50" s="49"/>
    </row>
    <row r="51" spans="5:20" x14ac:dyDescent="0.3">
      <c r="E51" s="50"/>
      <c r="F51" s="25"/>
      <c r="G51" s="26" t="s">
        <v>10</v>
      </c>
      <c r="H51" s="57">
        <f t="shared" si="9"/>
        <v>0.30878304755675146</v>
      </c>
      <c r="I51" s="57">
        <f t="shared" si="9"/>
        <v>0.69121695244324866</v>
      </c>
      <c r="L51" s="25"/>
      <c r="M51" s="25"/>
      <c r="N51" s="25"/>
      <c r="O51" s="25"/>
      <c r="P51" s="25"/>
      <c r="Q51" s="25"/>
      <c r="R51" s="49"/>
    </row>
    <row r="52" spans="5:20" x14ac:dyDescent="0.3">
      <c r="E52" s="50"/>
      <c r="F52" s="25"/>
      <c r="G52" s="25"/>
      <c r="H52" s="25"/>
      <c r="I52" s="25"/>
      <c r="J52" s="25"/>
      <c r="K52" s="25"/>
      <c r="L52" s="25"/>
      <c r="M52" s="25"/>
      <c r="N52" s="25"/>
      <c r="O52" s="25"/>
      <c r="P52" s="25"/>
      <c r="Q52" s="25"/>
      <c r="R52" s="49"/>
    </row>
    <row r="53" spans="5:20" x14ac:dyDescent="0.3">
      <c r="E53" s="50"/>
      <c r="F53" s="25"/>
      <c r="G53" s="25"/>
      <c r="H53" s="25"/>
      <c r="I53" s="58"/>
      <c r="J53" s="58"/>
      <c r="K53" s="58"/>
      <c r="L53" s="58"/>
      <c r="M53" s="25"/>
      <c r="N53" s="25"/>
      <c r="O53" s="25"/>
      <c r="P53" s="25"/>
      <c r="Q53" s="25"/>
      <c r="R53" s="49"/>
    </row>
    <row r="54" spans="5:20" ht="15" thickBot="1" x14ac:dyDescent="0.35">
      <c r="E54" s="53"/>
      <c r="F54" s="37"/>
      <c r="G54" s="37"/>
      <c r="H54" s="37"/>
      <c r="I54" s="37"/>
      <c r="J54" s="37"/>
      <c r="K54" s="37"/>
      <c r="L54" s="37"/>
      <c r="M54" s="37"/>
      <c r="N54" s="37"/>
      <c r="O54" s="37"/>
      <c r="P54" s="37"/>
      <c r="Q54" s="37"/>
      <c r="R54" s="54"/>
    </row>
    <row r="61" spans="5:20" x14ac:dyDescent="0.3">
      <c r="S61" s="36"/>
      <c r="T61" s="36"/>
    </row>
  </sheetData>
  <sheetProtection algorithmName="SHA-512" hashValue="jzYy+zx0FFpmX7wUWpp+PX7SPnWtuV3wa4Q8HhRPyJAh8UfcjNORLVDh8VZm3e8sNjuI/6oLEeWeAHIFv6QJZQ==" saltValue="ZECCER1y5oCBBDEuvli1g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0,5 pct. g.krav</vt:lpstr>
      <vt:lpstr>1 pct. g.krav</vt:lpstr>
      <vt:lpstr>Vægte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Börjesson (FSTS)</dc:creator>
  <cp:lastModifiedBy>Sofie Styrbæk Bringstrup (FSTS)</cp:lastModifiedBy>
  <dcterms:created xsi:type="dcterms:W3CDTF">2020-03-20T08:21:38Z</dcterms:created>
  <dcterms:modified xsi:type="dcterms:W3CDTF">2020-04-23T07:18:20Z</dcterms:modified>
</cp:coreProperties>
</file>