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arme\Potentiale 2030\Afrapportering\Endelig rapport\"/>
    </mc:Choice>
  </mc:AlternateContent>
  <bookViews>
    <workbookView xWindow="0" yWindow="0" windowWidth="23040" windowHeight="9192" activeTab="2"/>
  </bookViews>
  <sheets>
    <sheet name="0,5 pct. g.krav" sheetId="6" r:id="rId1"/>
    <sheet name="1 pct. g.krav" sheetId="1" r:id="rId2"/>
    <sheet name="Vægte" sheetId="5"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7" i="6" l="1"/>
  <c r="J36" i="6"/>
  <c r="J35" i="6"/>
  <c r="I35" i="6"/>
  <c r="F37" i="6"/>
  <c r="J38" i="1"/>
  <c r="J37" i="1"/>
  <c r="J36" i="1"/>
  <c r="I36" i="1"/>
  <c r="F38" i="1"/>
  <c r="I18" i="1" l="1"/>
  <c r="J18" i="1" s="1"/>
  <c r="F38" i="6" l="1"/>
  <c r="F39" i="1"/>
  <c r="I17" i="6"/>
  <c r="J17" i="6" s="1"/>
  <c r="I72" i="6" l="1"/>
  <c r="I91" i="6" l="1"/>
  <c r="I36" i="6"/>
  <c r="I92" i="6" s="1"/>
  <c r="I53" i="6"/>
  <c r="C7" i="5"/>
  <c r="D13" i="5" l="1"/>
  <c r="C19" i="5" s="1"/>
  <c r="C13" i="5"/>
  <c r="D12" i="5" l="1"/>
  <c r="C12" i="5"/>
  <c r="I73" i="1" l="1"/>
  <c r="C18" i="5"/>
  <c r="O11" i="5" l="1"/>
  <c r="P11" i="5" s="1"/>
  <c r="I11" i="5"/>
  <c r="J11" i="5" s="1"/>
  <c r="O12" i="5" l="1"/>
  <c r="P12" i="5" s="1"/>
  <c r="I37" i="1" l="1"/>
  <c r="I12" i="5"/>
  <c r="J12" i="5" s="1"/>
  <c r="I92" i="1"/>
  <c r="I54" i="1"/>
  <c r="I93" i="1" l="1"/>
  <c r="I13" i="5"/>
  <c r="J13" i="5" s="1"/>
  <c r="H24" i="5" l="1"/>
  <c r="I24" i="5"/>
  <c r="J24" i="5" l="1"/>
  <c r="K24" i="5" s="1"/>
  <c r="H25" i="5"/>
  <c r="I14" i="5"/>
  <c r="J14" i="5" s="1"/>
  <c r="I25" i="5"/>
  <c r="O13" i="5"/>
  <c r="P13" i="5" s="1"/>
  <c r="H43" i="5" l="1"/>
  <c r="L24" i="5"/>
  <c r="I43" i="5" s="1"/>
  <c r="H26" i="5"/>
  <c r="I15" i="5"/>
  <c r="J15" i="5" s="1"/>
  <c r="J25" i="5"/>
  <c r="K25" i="5" s="1"/>
  <c r="H44" i="5" s="1"/>
  <c r="M19" i="1" l="1"/>
  <c r="M18" i="6"/>
  <c r="N18" i="1"/>
  <c r="N17" i="6"/>
  <c r="M18" i="1"/>
  <c r="M17" i="6"/>
  <c r="H27" i="5"/>
  <c r="I26" i="5"/>
  <c r="O14" i="5"/>
  <c r="P14" i="5" s="1"/>
  <c r="L25" i="5"/>
  <c r="I44" i="5" s="1"/>
  <c r="N19" i="1" l="1"/>
  <c r="N18" i="6"/>
  <c r="I18" i="6" s="1"/>
  <c r="I16" i="5"/>
  <c r="H28" i="5"/>
  <c r="O15" i="5"/>
  <c r="P15" i="5" s="1"/>
  <c r="J26" i="5"/>
  <c r="K26" i="5" s="1"/>
  <c r="H45" i="5" s="1"/>
  <c r="J16" i="5" l="1"/>
  <c r="J18" i="6"/>
  <c r="I19" i="1"/>
  <c r="I54" i="6"/>
  <c r="I73" i="6"/>
  <c r="M20" i="1"/>
  <c r="M19" i="6"/>
  <c r="I17" i="5"/>
  <c r="I27" i="5"/>
  <c r="J27" i="5" s="1"/>
  <c r="K27" i="5" s="1"/>
  <c r="H46" i="5" s="1"/>
  <c r="I28" i="5"/>
  <c r="L26" i="5"/>
  <c r="I45" i="5" s="1"/>
  <c r="J17" i="5" l="1"/>
  <c r="I18" i="5" s="1"/>
  <c r="H29" i="5"/>
  <c r="I55" i="1"/>
  <c r="J19" i="1"/>
  <c r="I74" i="1"/>
  <c r="N20" i="1"/>
  <c r="N19" i="6"/>
  <c r="I19" i="6" s="1"/>
  <c r="J19" i="6" s="1"/>
  <c r="M21" i="1"/>
  <c r="M20" i="6"/>
  <c r="I37" i="6"/>
  <c r="I93" i="6" s="1"/>
  <c r="O16" i="5"/>
  <c r="P16" i="5" s="1"/>
  <c r="H30" i="5"/>
  <c r="L27" i="5"/>
  <c r="I46" i="5" s="1"/>
  <c r="J28" i="5"/>
  <c r="K28" i="5" s="1"/>
  <c r="H47" i="5" s="1"/>
  <c r="J18" i="5" l="1"/>
  <c r="H31" i="5" s="1"/>
  <c r="I20" i="1"/>
  <c r="J20" i="1" s="1"/>
  <c r="I38" i="1"/>
  <c r="I94" i="1" s="1"/>
  <c r="I74" i="6"/>
  <c r="I55" i="6"/>
  <c r="M22" i="1"/>
  <c r="M21" i="6"/>
  <c r="N21" i="1"/>
  <c r="N20" i="6"/>
  <c r="O17" i="5"/>
  <c r="P17" i="5" s="1"/>
  <c r="L28" i="5"/>
  <c r="I47" i="5" s="1"/>
  <c r="I75" i="1" l="1"/>
  <c r="I21" i="1"/>
  <c r="J21" i="1" s="1"/>
  <c r="I56" i="1"/>
  <c r="N22" i="1"/>
  <c r="N21" i="6"/>
  <c r="I20" i="6"/>
  <c r="J20" i="6" s="1"/>
  <c r="I38" i="6"/>
  <c r="I29" i="5"/>
  <c r="J29" i="5" s="1"/>
  <c r="K29" i="5" s="1"/>
  <c r="H48" i="5" s="1"/>
  <c r="I30" i="5"/>
  <c r="J30" i="5" s="1"/>
  <c r="K30" i="5" s="1"/>
  <c r="H49" i="5" s="1"/>
  <c r="O18" i="5"/>
  <c r="P18" i="5" s="1"/>
  <c r="I94" i="6" l="1"/>
  <c r="J38" i="6"/>
  <c r="I22" i="1"/>
  <c r="J22" i="1" s="1"/>
  <c r="I76" i="1"/>
  <c r="I39" i="6"/>
  <c r="I39" i="1"/>
  <c r="I75" i="6"/>
  <c r="M23" i="1"/>
  <c r="M22" i="6"/>
  <c r="I56" i="6"/>
  <c r="M24" i="1"/>
  <c r="M23" i="6"/>
  <c r="I21" i="6"/>
  <c r="J21" i="6" s="1"/>
  <c r="L29" i="5"/>
  <c r="I48" i="5" s="1"/>
  <c r="I31" i="5"/>
  <c r="J31" i="5" s="1"/>
  <c r="K31" i="5" s="1"/>
  <c r="H50" i="5" s="1"/>
  <c r="L30" i="5"/>
  <c r="I49" i="5" s="1"/>
  <c r="J39" i="6" l="1"/>
  <c r="I95" i="1"/>
  <c r="J39" i="1"/>
  <c r="I77" i="1"/>
  <c r="I57" i="1"/>
  <c r="M25" i="1"/>
  <c r="M24" i="6"/>
  <c r="N23" i="1"/>
  <c r="I23" i="1" s="1"/>
  <c r="J23" i="1" s="1"/>
  <c r="N22" i="6"/>
  <c r="I22" i="6" s="1"/>
  <c r="J22" i="6" s="1"/>
  <c r="I57" i="6"/>
  <c r="I76" i="6"/>
  <c r="I95" i="6"/>
  <c r="N24" i="1"/>
  <c r="N23" i="6"/>
  <c r="L31" i="5"/>
  <c r="I50" i="5" s="1"/>
  <c r="J40" i="6" l="1"/>
  <c r="J40" i="1"/>
  <c r="I40" i="6"/>
  <c r="I40" i="1"/>
  <c r="I24" i="1"/>
  <c r="I77" i="6"/>
  <c r="I23" i="6"/>
  <c r="J23" i="6" s="1"/>
  <c r="I78" i="1"/>
  <c r="N25" i="1"/>
  <c r="N24" i="6"/>
  <c r="I58" i="6" l="1"/>
  <c r="I96" i="6"/>
  <c r="I41" i="6"/>
  <c r="J41" i="6" s="1"/>
  <c r="I58" i="1"/>
  <c r="I96" i="1"/>
  <c r="J24" i="1"/>
  <c r="I25" i="1" s="1"/>
  <c r="I26" i="1" s="1"/>
  <c r="I24" i="6"/>
  <c r="I25" i="6" s="1"/>
  <c r="I78" i="6"/>
  <c r="I79" i="1"/>
  <c r="I97" i="6" l="1"/>
  <c r="I59" i="6"/>
  <c r="I42" i="6"/>
  <c r="J42" i="6" s="1"/>
  <c r="J24" i="6"/>
  <c r="I41" i="1"/>
  <c r="J41" i="1" s="1"/>
  <c r="J25" i="1"/>
  <c r="I79" i="6"/>
  <c r="I80" i="6" s="1"/>
  <c r="I80" i="1"/>
  <c r="I81" i="1" s="1"/>
  <c r="I97" i="1" l="1"/>
  <c r="I60" i="6"/>
  <c r="I61" i="6" s="1"/>
  <c r="I42" i="1"/>
  <c r="J42" i="1" s="1"/>
  <c r="I59" i="1"/>
  <c r="I43" i="6"/>
  <c r="I98" i="6"/>
  <c r="I99" i="6" s="1"/>
  <c r="I60" i="1" l="1"/>
  <c r="I98" i="1"/>
  <c r="I43" i="1"/>
  <c r="I44" i="1" s="1"/>
  <c r="J43" i="1" l="1"/>
  <c r="I61" i="1"/>
  <c r="I62" i="1" s="1"/>
  <c r="I99" i="1"/>
  <c r="I100" i="1" s="1"/>
</calcChain>
</file>

<file path=xl/sharedStrings.xml><?xml version="1.0" encoding="utf-8"?>
<sst xmlns="http://schemas.openxmlformats.org/spreadsheetml/2006/main" count="150" uniqueCount="63">
  <si>
    <t>Potentiale beregninger</t>
  </si>
  <si>
    <t xml:space="preserve">Statisk potentiale </t>
  </si>
  <si>
    <t>Metode 1: Beregning af statisk potentiale.</t>
  </si>
  <si>
    <t>-</t>
  </si>
  <si>
    <t>Indfrielse pr år</t>
  </si>
  <si>
    <t>Tilbagestående udmøntningsgrundlag</t>
  </si>
  <si>
    <t xml:space="preserve">den dynamiske udvikling. </t>
  </si>
  <si>
    <t>Streger markerer nye regu-</t>
  </si>
  <si>
    <t xml:space="preserve">leringsperioder. </t>
  </si>
  <si>
    <t>Med bund -spænd</t>
  </si>
  <si>
    <t>Kapital</t>
  </si>
  <si>
    <t>Indhentningshastighed</t>
  </si>
  <si>
    <t>Vægt i udmøntningsgrundlag</t>
  </si>
  <si>
    <t>Drift</t>
  </si>
  <si>
    <t>2029-2030</t>
  </si>
  <si>
    <t>Samlet indfrielse</t>
  </si>
  <si>
    <t xml:space="preserve">Samlet indfrielse </t>
  </si>
  <si>
    <t xml:space="preserve">Vægte for indfrielse jf. formel for udmøntning. </t>
  </si>
  <si>
    <t>Indfrielse af individuelle krav</t>
  </si>
  <si>
    <t>Indfrielse af generelt krav</t>
  </si>
  <si>
    <t>Indfrielse af det generelle krav (orange boks)</t>
  </si>
  <si>
    <t>Indfrielse af individuelle krav (grøn boks)</t>
  </si>
  <si>
    <t>Tilbagestående omkostningsbase</t>
  </si>
  <si>
    <t>Generelt krav for indfrielse</t>
  </si>
  <si>
    <t xml:space="preserve">Med bund-spænd. </t>
  </si>
  <si>
    <t>DRIFT</t>
  </si>
  <si>
    <t>Indfrielse per år</t>
  </si>
  <si>
    <t>KAPITAL</t>
  </si>
  <si>
    <t xml:space="preserve">KAPITAL </t>
  </si>
  <si>
    <t>SAMLET</t>
  </si>
  <si>
    <t>DRIFT VÆGT</t>
  </si>
  <si>
    <t>KAPITAL VÆGT</t>
  </si>
  <si>
    <t xml:space="preserve">Statisk potentiale vægtet mellem kapital og drift jf. formel for udmøntning. </t>
  </si>
  <si>
    <t>VÆGTE PÅ DRIFT OG KAPITAL TIL AT KORRIGERE FOR I FÆLLES UDMØNTNINGSFORMEL</t>
  </si>
  <si>
    <t xml:space="preserve">Det noteres der er marginale forskelle i vægtene mellem top- og bund-spænd.  Siden enkelte år ikke bruges til samlet indfrielse OG indfrielsen rundes til nærmeste mio. har det ikke betydning for skønne tpå indfrielsen. </t>
  </si>
  <si>
    <t xml:space="preserve">Boks 1:  Beregning af indfrielse af drift og kapital opdelt baseret på vægte i formel for udmøntning. Beregnes med bund-spænd i dynamisk potentiale. </t>
  </si>
  <si>
    <t xml:space="preserve">Beregning af drift- og kapital vægte baseret på tilbagestående udmøtning. </t>
  </si>
  <si>
    <t xml:space="preserve">*Indfrielse er opdelt i top og bund spænd, på baggrund af </t>
  </si>
  <si>
    <t>Indfrielse af ikke-opdelt udmøntning</t>
  </si>
  <si>
    <t>NØDVENDIGE TAL FOR BEREGNING</t>
  </si>
  <si>
    <t xml:space="preserve">indfrier. Disse vægte bliver brug til korrektion i beregning i den egentlige indfrielse. Vægtene sørger for at indfrielse af drift ikke overestimeres og indfrielse af kapital ikke underestimeres. Der beregnes separat for top- og bund-spænd. </t>
  </si>
  <si>
    <t>Tilbagestående potentiale</t>
  </si>
  <si>
    <t xml:space="preserve">Hvad forbrugeren sparer i perioden fra 2022 til 2030. </t>
  </si>
  <si>
    <t>Akummuleret forbrugergevinst</t>
  </si>
  <si>
    <t>Forbrugergevinst pr. år</t>
  </si>
  <si>
    <t>Samlet forbrugergevinst</t>
  </si>
  <si>
    <t xml:space="preserve">Der henvises til Ark 2 for bagvedliggende beregninger. </t>
  </si>
  <si>
    <t>Omkostningsramme 2016-2018 gns.</t>
  </si>
  <si>
    <t>Akummuleret individuel potentiale</t>
  </si>
  <si>
    <t>Akummuleret generalt potentiale</t>
  </si>
  <si>
    <t xml:space="preserve">Metode 2: Beregning af indfrielse af potentiale </t>
  </si>
  <si>
    <t>Metode 3: Akkumuleret forbrugergevinst</t>
  </si>
  <si>
    <t>Metode 4: Akkumuleret  individuel potentiale</t>
  </si>
  <si>
    <t>Metode 5: Akkumuleret  generelt potentiale</t>
  </si>
  <si>
    <t xml:space="preserve">I dette præsenteres alle hovedberegningerne og hovedresultaterne. Der henvises løbende til de resterende ark for bagvedliggende regninger. </t>
  </si>
  <si>
    <t>Statisk potentiale Underkantsskøn</t>
  </si>
  <si>
    <t>* der henvises til Ark 'Vægte' for underliggende beregninger</t>
  </si>
  <si>
    <t xml:space="preserve">Beregning af vægte, til brug for indfrielse af individuelle krav. </t>
  </si>
  <si>
    <t>Dette ark beregner vægte til brug for indfrielse af det individuelle krav. Først beregnes indfrielse af det statiske potentiale, når kapital og drift er opdelt. Derefter beregnes vægtene for hvor stor en andel kapital indfrier og hvor stor en andel drift</t>
  </si>
  <si>
    <t xml:space="preserve">Boks 2 Endelige vægte for brug til beregning af indfrielse 2030. </t>
  </si>
  <si>
    <t xml:space="preserve">DRIFT </t>
  </si>
  <si>
    <t>Omkostningseffektive omkostninger</t>
  </si>
  <si>
    <t xml:space="preserve">Omkostningseffektive omkostninger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</si>
</sst>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0\ &quot;kr.&quot;;[Red]\-#,##0\ &quot;kr.&quot;"/>
    <numFmt numFmtId="8" formatCode="#,##0.00\ &quot;kr.&quot;;[Red]\-#,##0.00\ &quot;kr.&quot;"/>
    <numFmt numFmtId="44" formatCode="_-* #,##0.00\ &quot;kr.&quot;_-;\-* #,##0.00\ &quot;kr.&quot;_-;_-* &quot;-&quot;??\ &quot;kr.&quot;_-;_-@_-"/>
    <numFmt numFmtId="43" formatCode="_-* #,##0.00_-;\-* #,##0.00_-;_-* &quot;-&quot;??_-;_-@_-"/>
    <numFmt numFmtId="164" formatCode="0.000"/>
    <numFmt numFmtId="165" formatCode="#,##0\ &quot;kr.&quot;"/>
    <numFmt numFmtId="166" formatCode="#,##0.00\ &quot;kr.&quot;"/>
    <numFmt numFmtId="167" formatCode="0.0"/>
  </numFmts>
  <fonts count="15"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5"/>
      <color theme="1"/>
      <name val="Calibri"/>
      <family val="2"/>
      <scheme val="minor"/>
    </font>
    <font>
      <sz val="15"/>
      <color theme="1"/>
      <name val="Calibri"/>
      <family val="2"/>
      <scheme val="minor"/>
    </font>
    <font>
      <b/>
      <sz val="14"/>
      <color theme="1"/>
      <name val="Calibri"/>
      <family val="2"/>
      <scheme val="minor"/>
    </font>
    <font>
      <sz val="14"/>
      <color theme="1"/>
      <name val="Calibri"/>
      <family val="2"/>
      <scheme val="minor"/>
    </font>
    <font>
      <b/>
      <sz val="11"/>
      <name val="Calibri"/>
      <family val="2"/>
      <scheme val="minor"/>
    </font>
    <font>
      <sz val="11"/>
      <name val="Calibri"/>
      <family val="2"/>
      <scheme val="minor"/>
    </font>
    <font>
      <sz val="12"/>
      <color theme="1"/>
      <name val="Calibri"/>
      <family val="2"/>
      <scheme val="minor"/>
    </font>
    <font>
      <sz val="9"/>
      <color theme="1"/>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theme="5"/>
      </patternFill>
    </fill>
    <fill>
      <patternFill patternType="solid">
        <fgColor theme="9" tint="0.59999389629810485"/>
        <bgColor indexed="65"/>
      </patternFill>
    </fill>
    <fill>
      <patternFill patternType="solid">
        <fgColor theme="4" tint="0.59999389629810485"/>
        <bgColor indexed="64"/>
      </patternFill>
    </fill>
    <fill>
      <patternFill patternType="solid">
        <fgColor theme="4" tint="-0.249977111117893"/>
        <bgColor indexed="64"/>
      </patternFill>
    </fill>
    <fill>
      <patternFill patternType="solid">
        <fgColor rgb="FF00B0F0"/>
        <bgColor indexed="64"/>
      </patternFill>
    </fill>
  </fills>
  <borders count="12">
    <border>
      <left/>
      <right/>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20">
    <xf numFmtId="0" fontId="0" fillId="0" borderId="0" xfId="0"/>
    <xf numFmtId="0" fontId="7" fillId="0" borderId="0" xfId="0" applyFont="1"/>
    <xf numFmtId="0" fontId="8" fillId="0" borderId="0" xfId="0" applyFont="1"/>
    <xf numFmtId="0" fontId="9" fillId="0" borderId="0" xfId="0" applyFont="1"/>
    <xf numFmtId="0" fontId="0" fillId="5" borderId="0" xfId="4" applyFont="1" applyAlignment="1">
      <alignment horizontal="right"/>
    </xf>
    <xf numFmtId="0" fontId="4" fillId="0" borderId="0" xfId="0" applyFont="1"/>
    <xf numFmtId="0" fontId="0" fillId="0" borderId="0" xfId="0"/>
    <xf numFmtId="0" fontId="0" fillId="5" borderId="1" xfId="4" applyFont="1" applyBorder="1" applyAlignment="1">
      <alignment horizontal="right"/>
    </xf>
    <xf numFmtId="0" fontId="10" fillId="0" borderId="0" xfId="0" applyFont="1"/>
    <xf numFmtId="0" fontId="0" fillId="0" borderId="0" xfId="0" applyFont="1"/>
    <xf numFmtId="165" fontId="0" fillId="0" borderId="0" xfId="0" applyNumberFormat="1"/>
    <xf numFmtId="0" fontId="1" fillId="5" borderId="0" xfId="4"/>
    <xf numFmtId="0" fontId="0" fillId="5" borderId="0" xfId="4" applyFont="1"/>
    <xf numFmtId="165" fontId="1" fillId="5" borderId="0" xfId="4" applyNumberFormat="1"/>
    <xf numFmtId="0" fontId="5" fillId="5" borderId="0" xfId="4" applyFont="1"/>
    <xf numFmtId="0" fontId="0" fillId="0" borderId="0" xfId="0"/>
    <xf numFmtId="0" fontId="0" fillId="5" borderId="0" xfId="4" applyFont="1"/>
    <xf numFmtId="165" fontId="1" fillId="5" borderId="0" xfId="4" applyNumberFormat="1"/>
    <xf numFmtId="0" fontId="1" fillId="5" borderId="0" xfId="4" applyBorder="1"/>
    <xf numFmtId="0" fontId="5" fillId="5" borderId="0" xfId="4" applyFont="1"/>
    <xf numFmtId="0" fontId="6" fillId="4" borderId="0" xfId="3"/>
    <xf numFmtId="0" fontId="6" fillId="4" borderId="0" xfId="3" applyBorder="1"/>
    <xf numFmtId="0" fontId="1" fillId="4" borderId="0" xfId="3" applyFont="1" applyBorder="1"/>
    <xf numFmtId="165" fontId="1" fillId="4" borderId="0" xfId="3" applyNumberFormat="1" applyFont="1" applyBorder="1"/>
    <xf numFmtId="0" fontId="5" fillId="0" borderId="0" xfId="0" applyFont="1"/>
    <xf numFmtId="0" fontId="0" fillId="0" borderId="0" xfId="0" applyBorder="1"/>
    <xf numFmtId="0" fontId="5" fillId="0" borderId="0" xfId="0" applyFont="1" applyBorder="1"/>
    <xf numFmtId="165" fontId="0" fillId="0" borderId="0" xfId="0" applyNumberFormat="1" applyBorder="1"/>
    <xf numFmtId="165" fontId="6" fillId="4" borderId="0" xfId="3" applyNumberFormat="1" applyBorder="1"/>
    <xf numFmtId="165" fontId="1" fillId="4" borderId="1" xfId="3" applyNumberFormat="1" applyFont="1" applyBorder="1"/>
    <xf numFmtId="0" fontId="5" fillId="4" borderId="0" xfId="3" applyFont="1" applyBorder="1"/>
    <xf numFmtId="0" fontId="11" fillId="4" borderId="0" xfId="3" applyFont="1" applyBorder="1" applyAlignment="1">
      <alignment horizontal="right"/>
    </xf>
    <xf numFmtId="0" fontId="12" fillId="4" borderId="0" xfId="3" applyFont="1"/>
    <xf numFmtId="0" fontId="2" fillId="2" borderId="0" xfId="1"/>
    <xf numFmtId="0" fontId="0" fillId="0" borderId="0" xfId="0"/>
    <xf numFmtId="0" fontId="0" fillId="0" borderId="1" xfId="0" applyBorder="1"/>
    <xf numFmtId="0" fontId="1" fillId="5" borderId="0" xfId="4"/>
    <xf numFmtId="0" fontId="0" fillId="5" borderId="0" xfId="4" applyFont="1"/>
    <xf numFmtId="165" fontId="1" fillId="5" borderId="0" xfId="4" applyNumberFormat="1"/>
    <xf numFmtId="165" fontId="1" fillId="5" borderId="1" xfId="4" applyNumberFormat="1" applyBorder="1"/>
    <xf numFmtId="0" fontId="6" fillId="4" borderId="0" xfId="3" applyBorder="1"/>
    <xf numFmtId="0" fontId="12" fillId="2" borderId="0" xfId="1" applyFont="1"/>
    <xf numFmtId="0" fontId="11" fillId="2" borderId="0" xfId="1" applyFont="1"/>
    <xf numFmtId="164" fontId="12" fillId="2" borderId="0" xfId="1" applyNumberFormat="1" applyFont="1"/>
    <xf numFmtId="0" fontId="0" fillId="0" borderId="5" xfId="0" applyBorder="1"/>
    <xf numFmtId="0" fontId="0" fillId="0" borderId="6" xfId="0" applyBorder="1"/>
    <xf numFmtId="0" fontId="0" fillId="0" borderId="7" xfId="0" applyBorder="1"/>
    <xf numFmtId="0" fontId="5" fillId="0" borderId="8" xfId="0" applyFont="1" applyBorder="1"/>
    <xf numFmtId="0" fontId="0" fillId="0" borderId="2" xfId="0" applyBorder="1"/>
    <xf numFmtId="0" fontId="0" fillId="0" borderId="8" xfId="0" applyBorder="1"/>
    <xf numFmtId="0" fontId="0" fillId="0" borderId="0" xfId="0" applyFont="1" applyBorder="1"/>
    <xf numFmtId="0" fontId="5" fillId="0" borderId="2" xfId="0" applyFont="1" applyBorder="1"/>
    <xf numFmtId="0" fontId="0" fillId="0" borderId="3" xfId="0" applyBorder="1"/>
    <xf numFmtId="0" fontId="0" fillId="0" borderId="4" xfId="0" applyBorder="1"/>
    <xf numFmtId="0" fontId="13" fillId="0" borderId="8" xfId="0" applyFont="1" applyBorder="1"/>
    <xf numFmtId="0" fontId="12" fillId="2" borderId="0" xfId="1" applyFont="1" applyBorder="1"/>
    <xf numFmtId="167" fontId="12" fillId="2" borderId="0" xfId="1" applyNumberFormat="1" applyFont="1" applyBorder="1"/>
    <xf numFmtId="167" fontId="0" fillId="0" borderId="0" xfId="0" applyNumberFormat="1" applyBorder="1"/>
    <xf numFmtId="0" fontId="1" fillId="4" borderId="1" xfId="3" applyFont="1" applyBorder="1" applyAlignment="1">
      <alignment horizontal="right"/>
    </xf>
    <xf numFmtId="0" fontId="7" fillId="0" borderId="1" xfId="0" applyFont="1" applyBorder="1"/>
    <xf numFmtId="0" fontId="8" fillId="0" borderId="1" xfId="0" applyFont="1" applyBorder="1"/>
    <xf numFmtId="6" fontId="0" fillId="0" borderId="0" xfId="0" applyNumberFormat="1" applyBorder="1"/>
    <xf numFmtId="0" fontId="13" fillId="0" borderId="5" xfId="0" applyFont="1" applyBorder="1"/>
    <xf numFmtId="0" fontId="13" fillId="0" borderId="6" xfId="0" applyFont="1" applyBorder="1"/>
    <xf numFmtId="0" fontId="13" fillId="0" borderId="0" xfId="0" applyFont="1" applyBorder="1"/>
    <xf numFmtId="8" fontId="0" fillId="0" borderId="0" xfId="0" applyNumberFormat="1" applyBorder="1"/>
    <xf numFmtId="8" fontId="1" fillId="2" borderId="0" xfId="1" applyNumberFormat="1" applyFont="1" applyBorder="1"/>
    <xf numFmtId="6" fontId="1" fillId="2" borderId="0" xfId="1" applyNumberFormat="1" applyFont="1" applyBorder="1"/>
    <xf numFmtId="0" fontId="0" fillId="0" borderId="8" xfId="0" applyFont="1" applyBorder="1"/>
    <xf numFmtId="165" fontId="1" fillId="5" borderId="0" xfId="4" applyNumberFormat="1" applyBorder="1"/>
    <xf numFmtId="0" fontId="1" fillId="5" borderId="0" xfId="4" applyFont="1" applyBorder="1"/>
    <xf numFmtId="0" fontId="0" fillId="6" borderId="0" xfId="0" applyFill="1"/>
    <xf numFmtId="0" fontId="5" fillId="6" borderId="0" xfId="0" applyFont="1" applyFill="1"/>
    <xf numFmtId="0" fontId="1" fillId="6" borderId="0" xfId="3" applyFont="1" applyFill="1" applyBorder="1"/>
    <xf numFmtId="165" fontId="0" fillId="6" borderId="0" xfId="0" applyNumberFormat="1" applyFill="1"/>
    <xf numFmtId="166" fontId="0" fillId="6" borderId="0" xfId="0" applyNumberFormat="1" applyFill="1"/>
    <xf numFmtId="0" fontId="1" fillId="6" borderId="1" xfId="3" applyFont="1" applyFill="1" applyBorder="1" applyAlignment="1">
      <alignment horizontal="right"/>
    </xf>
    <xf numFmtId="165" fontId="0" fillId="6" borderId="1" xfId="0" applyNumberFormat="1" applyFill="1" applyBorder="1"/>
    <xf numFmtId="0" fontId="11" fillId="6" borderId="0" xfId="3" applyFont="1" applyFill="1" applyBorder="1" applyAlignment="1">
      <alignment horizontal="right"/>
    </xf>
    <xf numFmtId="3" fontId="14" fillId="0" borderId="9" xfId="0" applyNumberFormat="1" applyFont="1" applyBorder="1" applyAlignment="1">
      <alignment horizontal="center"/>
    </xf>
    <xf numFmtId="164" fontId="0" fillId="0" borderId="5" xfId="0" applyNumberFormat="1" applyBorder="1"/>
    <xf numFmtId="2" fontId="0" fillId="0" borderId="3" xfId="0" applyNumberFormat="1" applyBorder="1"/>
    <xf numFmtId="2" fontId="0" fillId="0" borderId="4" xfId="0" applyNumberFormat="1" applyBorder="1"/>
    <xf numFmtId="6" fontId="0" fillId="0" borderId="9" xfId="0" applyNumberFormat="1" applyFill="1" applyBorder="1"/>
    <xf numFmtId="0" fontId="0" fillId="0" borderId="9" xfId="0" applyBorder="1"/>
    <xf numFmtId="0" fontId="0" fillId="6" borderId="0" xfId="0" applyFill="1" applyBorder="1"/>
    <xf numFmtId="0" fontId="10" fillId="0" borderId="0" xfId="0" applyFont="1" applyBorder="1"/>
    <xf numFmtId="0" fontId="9" fillId="0" borderId="0" xfId="0" applyFont="1" applyBorder="1"/>
    <xf numFmtId="0" fontId="0" fillId="7" borderId="0" xfId="0" applyFill="1" applyBorder="1"/>
    <xf numFmtId="0" fontId="5" fillId="7" borderId="0" xfId="0" applyFont="1" applyFill="1" applyBorder="1"/>
    <xf numFmtId="0" fontId="1" fillId="7" borderId="0" xfId="3" applyFont="1" applyFill="1" applyBorder="1"/>
    <xf numFmtId="165" fontId="0" fillId="7" borderId="0" xfId="0" applyNumberFormat="1" applyFill="1" applyBorder="1"/>
    <xf numFmtId="165" fontId="0" fillId="7" borderId="0" xfId="0" applyNumberFormat="1" applyFill="1"/>
    <xf numFmtId="166" fontId="0" fillId="7" borderId="0" xfId="0" applyNumberFormat="1" applyFill="1"/>
    <xf numFmtId="0" fontId="0" fillId="7" borderId="0" xfId="0" applyFill="1"/>
    <xf numFmtId="0" fontId="1" fillId="7" borderId="1" xfId="3" applyFont="1" applyFill="1" applyBorder="1" applyAlignment="1">
      <alignment horizontal="right"/>
    </xf>
    <xf numFmtId="165" fontId="0" fillId="7" borderId="1" xfId="0" applyNumberFormat="1" applyFill="1" applyBorder="1"/>
    <xf numFmtId="0" fontId="11" fillId="7" borderId="0" xfId="3" applyFont="1" applyFill="1" applyBorder="1" applyAlignment="1">
      <alignment horizontal="right"/>
    </xf>
    <xf numFmtId="0" fontId="0" fillId="8" borderId="0" xfId="0" applyFill="1"/>
    <xf numFmtId="0" fontId="5" fillId="8" borderId="0" xfId="0" applyFont="1" applyFill="1"/>
    <xf numFmtId="0" fontId="1" fillId="8" borderId="0" xfId="3" applyFont="1" applyFill="1" applyBorder="1"/>
    <xf numFmtId="165" fontId="0" fillId="8" borderId="0" xfId="0" applyNumberFormat="1" applyFill="1"/>
    <xf numFmtId="165" fontId="0" fillId="8" borderId="0" xfId="0" applyNumberFormat="1" applyFill="1" applyBorder="1"/>
    <xf numFmtId="166" fontId="0" fillId="8" borderId="0" xfId="0" applyNumberFormat="1" applyFill="1"/>
    <xf numFmtId="0" fontId="1" fillId="8" borderId="1" xfId="3" applyFont="1" applyFill="1" applyBorder="1" applyAlignment="1">
      <alignment horizontal="right"/>
    </xf>
    <xf numFmtId="165" fontId="0" fillId="8" borderId="1" xfId="0" applyNumberFormat="1" applyFill="1" applyBorder="1"/>
    <xf numFmtId="0" fontId="11" fillId="8" borderId="0" xfId="3" applyFont="1" applyFill="1" applyBorder="1" applyAlignment="1">
      <alignment horizontal="right"/>
    </xf>
    <xf numFmtId="165" fontId="0" fillId="0" borderId="9" xfId="0" applyNumberFormat="1" applyBorder="1"/>
    <xf numFmtId="166" fontId="0" fillId="0" borderId="10" xfId="0" applyNumberFormat="1" applyBorder="1"/>
    <xf numFmtId="166" fontId="0" fillId="0" borderId="11" xfId="0" applyNumberFormat="1" applyBorder="1"/>
    <xf numFmtId="2" fontId="0" fillId="0" borderId="5" xfId="0" applyNumberFormat="1" applyBorder="1"/>
    <xf numFmtId="2" fontId="0" fillId="0" borderId="7" xfId="0" applyNumberFormat="1" applyBorder="1"/>
    <xf numFmtId="166" fontId="1" fillId="4" borderId="0" xfId="3" applyNumberFormat="1" applyFont="1" applyBorder="1"/>
    <xf numFmtId="166" fontId="1" fillId="4" borderId="1" xfId="3" applyNumberFormat="1" applyFont="1" applyBorder="1"/>
    <xf numFmtId="0" fontId="12" fillId="0" borderId="0" xfId="2" applyFont="1" applyFill="1" applyBorder="1"/>
    <xf numFmtId="167" fontId="12" fillId="0" borderId="0" xfId="2" applyNumberFormat="1" applyFont="1" applyFill="1" applyBorder="1"/>
    <xf numFmtId="0" fontId="11" fillId="0" borderId="0" xfId="2" applyFont="1" applyFill="1"/>
    <xf numFmtId="0" fontId="12" fillId="0" borderId="0" xfId="2" applyFont="1" applyFill="1"/>
    <xf numFmtId="164" fontId="12" fillId="0" borderId="0" xfId="2" applyNumberFormat="1" applyFont="1" applyFill="1"/>
    <xf numFmtId="6" fontId="0" fillId="0" borderId="9" xfId="0" applyNumberFormat="1" applyBorder="1"/>
  </cellXfs>
  <cellStyles count="7">
    <cellStyle name="40 % - Farve6" xfId="4" builtinId="51"/>
    <cellStyle name="Farve2" xfId="3" builtinId="33"/>
    <cellStyle name="God" xfId="1" builtinId="26"/>
    <cellStyle name="Komma 2" xfId="5"/>
    <cellStyle name="Neutral" xfId="2" builtinId="28"/>
    <cellStyle name="Normal" xfId="0" builtinId="0"/>
    <cellStyle name="Valuta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D100"/>
  <sheetViews>
    <sheetView topLeftCell="A25" zoomScale="85" zoomScaleNormal="85" workbookViewId="0">
      <selection activeCell="I53" sqref="I53"/>
    </sheetView>
  </sheetViews>
  <sheetFormatPr defaultRowHeight="14.4" x14ac:dyDescent="0.3"/>
  <cols>
    <col min="1" max="1" width="7.109375" style="34" customWidth="1"/>
    <col min="2" max="4" width="8.88671875" style="34"/>
    <col min="5" max="5" width="13.88671875" style="34" customWidth="1"/>
    <col min="6" max="6" width="17.77734375" style="34" customWidth="1"/>
    <col min="7" max="7" width="8.88671875" style="34"/>
    <col min="8" max="8" width="23.44140625" style="34" customWidth="1"/>
    <col min="9" max="9" width="17.77734375" style="34" customWidth="1"/>
    <col min="10" max="10" width="28.33203125" style="34" customWidth="1"/>
    <col min="11" max="11" width="8.88671875" style="34"/>
    <col min="12" max="12" width="14.88671875" style="34" bestFit="1" customWidth="1"/>
    <col min="13" max="13" width="10.77734375" style="34" customWidth="1"/>
    <col min="14" max="14" width="13" style="34" customWidth="1"/>
    <col min="15" max="15" width="11.44140625" style="34" customWidth="1"/>
    <col min="16" max="16" width="13.6640625" style="34" customWidth="1"/>
    <col min="17" max="16384" width="8.88671875" style="34"/>
  </cols>
  <sheetData>
    <row r="2" spans="2:16" ht="20.399999999999999" thickBot="1" x14ac:dyDescent="0.45">
      <c r="B2" s="59"/>
      <c r="C2" s="35"/>
      <c r="D2" s="60" t="s">
        <v>0</v>
      </c>
      <c r="E2" s="35"/>
      <c r="F2" s="35"/>
    </row>
    <row r="3" spans="2:16" s="35" customFormat="1" ht="15" thickBot="1" x14ac:dyDescent="0.35">
      <c r="B3" s="35" t="s">
        <v>54</v>
      </c>
    </row>
    <row r="4" spans="2:16" ht="19.8" x14ac:dyDescent="0.4">
      <c r="B4" s="1"/>
      <c r="D4" s="2"/>
    </row>
    <row r="5" spans="2:16" ht="19.8" x14ac:dyDescent="0.4">
      <c r="B5" s="3" t="s">
        <v>2</v>
      </c>
      <c r="D5" s="2"/>
    </row>
    <row r="6" spans="2:16" ht="15" thickBot="1" x14ac:dyDescent="0.35"/>
    <row r="7" spans="2:16" ht="15" thickBot="1" x14ac:dyDescent="0.35">
      <c r="B7" s="9" t="s">
        <v>55</v>
      </c>
      <c r="C7" s="9"/>
      <c r="D7" s="9"/>
      <c r="E7" s="9"/>
      <c r="H7" s="79">
        <v>192559840.61186218</v>
      </c>
    </row>
    <row r="8" spans="2:16" x14ac:dyDescent="0.3">
      <c r="B8" s="9"/>
      <c r="C8" s="9"/>
      <c r="D8" s="9"/>
      <c r="E8" s="9"/>
    </row>
    <row r="9" spans="2:16" s="35" customFormat="1" ht="15" thickBot="1" x14ac:dyDescent="0.35"/>
    <row r="11" spans="2:16" ht="18" x14ac:dyDescent="0.35">
      <c r="B11" s="3" t="s">
        <v>50</v>
      </c>
      <c r="C11" s="24"/>
      <c r="D11" s="24"/>
      <c r="E11" s="24"/>
      <c r="F11" s="24"/>
    </row>
    <row r="13" spans="2:16" x14ac:dyDescent="0.3">
      <c r="H13" s="5"/>
    </row>
    <row r="14" spans="2:16" ht="18" x14ac:dyDescent="0.35">
      <c r="H14" s="8" t="s">
        <v>18</v>
      </c>
    </row>
    <row r="15" spans="2:16" x14ac:dyDescent="0.3">
      <c r="B15" s="34" t="s">
        <v>37</v>
      </c>
      <c r="H15" s="19" t="s">
        <v>38</v>
      </c>
      <c r="I15" s="19"/>
      <c r="J15" s="19" t="s">
        <v>9</v>
      </c>
      <c r="L15" s="33"/>
      <c r="M15" s="42"/>
      <c r="N15" s="41"/>
      <c r="O15" s="116"/>
      <c r="P15" s="117"/>
    </row>
    <row r="16" spans="2:16" x14ac:dyDescent="0.3">
      <c r="B16" s="34" t="s">
        <v>6</v>
      </c>
      <c r="E16" s="34" t="s">
        <v>7</v>
      </c>
      <c r="H16" s="36"/>
      <c r="I16" s="36" t="s">
        <v>4</v>
      </c>
      <c r="J16" s="37" t="s">
        <v>41</v>
      </c>
      <c r="L16" s="33"/>
      <c r="M16" s="41" t="s">
        <v>30</v>
      </c>
      <c r="N16" s="41" t="s">
        <v>31</v>
      </c>
      <c r="O16" s="117"/>
      <c r="P16" s="117"/>
    </row>
    <row r="17" spans="2:16" x14ac:dyDescent="0.3">
      <c r="B17" s="34" t="s">
        <v>8</v>
      </c>
      <c r="H17" s="18">
        <v>2022</v>
      </c>
      <c r="I17" s="69">
        <f>H7*(($F$23*$F$24)+($E$23*$E$24))</f>
        <v>22361338.814475223</v>
      </c>
      <c r="J17" s="69">
        <f>(H7-I17)</f>
        <v>170198501.79738694</v>
      </c>
      <c r="L17" s="41">
        <v>2022</v>
      </c>
      <c r="M17" s="43">
        <f>Vægte!H43</f>
        <v>0.47131098909619401</v>
      </c>
      <c r="N17" s="43">
        <f>Vægte!I43</f>
        <v>0.52868901090380604</v>
      </c>
      <c r="O17" s="118"/>
      <c r="P17" s="118"/>
    </row>
    <row r="18" spans="2:16" x14ac:dyDescent="0.3">
      <c r="H18" s="18">
        <v>2023</v>
      </c>
      <c r="I18" s="69">
        <f t="shared" ref="I18:I24" si="0">J17*(($F$23*M18)+($E$23*N18))</f>
        <v>16837640.952616774</v>
      </c>
      <c r="J18" s="69">
        <f t="shared" ref="J18:J24" si="1">(J17-I18)</f>
        <v>153360860.84477016</v>
      </c>
      <c r="L18" s="41">
        <v>2023</v>
      </c>
      <c r="M18" s="43">
        <f>Vægte!H44</f>
        <v>0.42245389185660281</v>
      </c>
      <c r="N18" s="43">
        <f>Vægte!I44</f>
        <v>0.57754610814339713</v>
      </c>
      <c r="O18" s="118"/>
      <c r="P18" s="118"/>
    </row>
    <row r="19" spans="2:16" x14ac:dyDescent="0.3">
      <c r="B19" s="34" t="s">
        <v>21</v>
      </c>
      <c r="H19" s="18">
        <v>2024</v>
      </c>
      <c r="I19" s="69">
        <f t="shared" si="0"/>
        <v>13900164.247264929</v>
      </c>
      <c r="J19" s="69">
        <f t="shared" si="1"/>
        <v>139460696.59750524</v>
      </c>
      <c r="L19" s="41">
        <v>2024</v>
      </c>
      <c r="M19" s="43">
        <f>Vægte!H45</f>
        <v>0.37506841876818298</v>
      </c>
      <c r="N19" s="43">
        <f>Vægte!I45</f>
        <v>0.62493158123181691</v>
      </c>
      <c r="O19" s="118"/>
      <c r="P19" s="118"/>
    </row>
    <row r="20" spans="2:16" x14ac:dyDescent="0.3">
      <c r="B20" s="34" t="s">
        <v>17</v>
      </c>
      <c r="H20" s="18">
        <v>2025</v>
      </c>
      <c r="I20" s="69">
        <f t="shared" si="0"/>
        <v>11539431.595854172</v>
      </c>
      <c r="J20" s="69">
        <f t="shared" si="1"/>
        <v>127921265.00165106</v>
      </c>
      <c r="L20" s="41">
        <v>2025</v>
      </c>
      <c r="M20" s="43">
        <f>Vægte!H46</f>
        <v>0.32996144135998395</v>
      </c>
      <c r="N20" s="43">
        <f>Vægte!I46</f>
        <v>0.67003855864001605</v>
      </c>
      <c r="O20" s="118"/>
      <c r="P20" s="118"/>
    </row>
    <row r="21" spans="2:16" x14ac:dyDescent="0.3">
      <c r="H21" s="18">
        <v>2026</v>
      </c>
      <c r="I21" s="69">
        <f t="shared" si="0"/>
        <v>9640362.9697745088</v>
      </c>
      <c r="J21" s="69">
        <f t="shared" si="1"/>
        <v>118280902.03187655</v>
      </c>
      <c r="L21" s="41">
        <v>2026</v>
      </c>
      <c r="M21" s="43">
        <f>Vægte!H47</f>
        <v>0.28778109698515753</v>
      </c>
      <c r="N21" s="43">
        <f>Vægte!I47</f>
        <v>0.71221890301484236</v>
      </c>
      <c r="O21" s="118"/>
      <c r="P21" s="118"/>
    </row>
    <row r="22" spans="2:16" ht="15" thickBot="1" x14ac:dyDescent="0.35">
      <c r="E22" s="34" t="s">
        <v>10</v>
      </c>
      <c r="F22" s="34" t="s">
        <v>13</v>
      </c>
      <c r="H22" s="70">
        <v>2027</v>
      </c>
      <c r="I22" s="69">
        <f t="shared" si="0"/>
        <v>8110887.6265834998</v>
      </c>
      <c r="J22" s="69">
        <f t="shared" si="1"/>
        <v>110170014.40529305</v>
      </c>
      <c r="L22" s="41">
        <v>2027</v>
      </c>
      <c r="M22" s="43">
        <f>Vægte!H48</f>
        <v>0.24898911886879618</v>
      </c>
      <c r="N22" s="43">
        <f>Vægte!I48</f>
        <v>0.75101088113120384</v>
      </c>
      <c r="O22" s="118"/>
      <c r="P22" s="118"/>
    </row>
    <row r="23" spans="2:16" x14ac:dyDescent="0.3">
      <c r="B23" s="34" t="s">
        <v>11</v>
      </c>
      <c r="E23" s="80">
        <v>2.5000000000000001E-2</v>
      </c>
      <c r="F23" s="46">
        <v>0.2</v>
      </c>
      <c r="H23" s="18">
        <v>2028</v>
      </c>
      <c r="I23" s="69">
        <f t="shared" si="0"/>
        <v>6877342.4207615936</v>
      </c>
      <c r="J23" s="69">
        <f t="shared" si="1"/>
        <v>103292671.98453145</v>
      </c>
      <c r="L23" s="41">
        <v>2028</v>
      </c>
      <c r="M23" s="43">
        <f>Vægte!H49</f>
        <v>0.21385606771425386</v>
      </c>
      <c r="N23" s="43">
        <f>Vægte!I49</f>
        <v>0.78614393228574608</v>
      </c>
      <c r="O23" s="118"/>
      <c r="P23" s="118"/>
    </row>
    <row r="24" spans="2:16" ht="15" thickBot="1" x14ac:dyDescent="0.35">
      <c r="B24" s="34" t="s">
        <v>12</v>
      </c>
      <c r="E24" s="81">
        <v>0.47927600084000016</v>
      </c>
      <c r="F24" s="82">
        <v>0.52072399915999956</v>
      </c>
      <c r="H24" s="7" t="s">
        <v>14</v>
      </c>
      <c r="I24" s="39">
        <f t="shared" si="0"/>
        <v>5880790.4481167002</v>
      </c>
      <c r="J24" s="39">
        <f t="shared" si="1"/>
        <v>97411881.536414742</v>
      </c>
      <c r="L24" s="41" t="s">
        <v>14</v>
      </c>
      <c r="M24" s="43">
        <f>Vægte!H50</f>
        <v>0.18247587642435639</v>
      </c>
      <c r="N24" s="43">
        <f>Vægte!I50</f>
        <v>0.81752412357564364</v>
      </c>
      <c r="O24" s="118"/>
      <c r="P24" s="118"/>
    </row>
    <row r="25" spans="2:16" x14ac:dyDescent="0.3">
      <c r="H25" s="4" t="s">
        <v>15</v>
      </c>
      <c r="I25" s="38">
        <f>SUM(I17:I24)</f>
        <v>95147959.07544741</v>
      </c>
      <c r="J25" s="4" t="s">
        <v>3</v>
      </c>
    </row>
    <row r="26" spans="2:16" x14ac:dyDescent="0.3">
      <c r="H26" s="4"/>
      <c r="I26" s="38"/>
      <c r="J26" s="4"/>
    </row>
    <row r="27" spans="2:16" x14ac:dyDescent="0.3">
      <c r="H27" s="36"/>
      <c r="I27" s="36"/>
      <c r="J27" s="36"/>
    </row>
    <row r="28" spans="2:16" x14ac:dyDescent="0.3">
      <c r="B28" s="34" t="s">
        <v>56</v>
      </c>
      <c r="H28" s="37"/>
      <c r="I28" s="36"/>
      <c r="J28" s="36"/>
    </row>
    <row r="29" spans="2:16" x14ac:dyDescent="0.3">
      <c r="H29" s="37"/>
      <c r="I29" s="38"/>
      <c r="J29" s="37"/>
    </row>
    <row r="32" spans="2:16" ht="18" x14ac:dyDescent="0.35">
      <c r="H32" s="8" t="s">
        <v>19</v>
      </c>
      <c r="K32" s="25"/>
    </row>
    <row r="33" spans="2:11" x14ac:dyDescent="0.3">
      <c r="H33" s="22"/>
      <c r="I33" s="22"/>
      <c r="J33" s="30" t="s">
        <v>24</v>
      </c>
      <c r="K33" s="25"/>
    </row>
    <row r="34" spans="2:11" x14ac:dyDescent="0.3">
      <c r="B34" s="24" t="s">
        <v>20</v>
      </c>
      <c r="C34" s="24"/>
      <c r="D34" s="24"/>
      <c r="E34" s="24"/>
      <c r="H34" s="22"/>
      <c r="I34" s="22" t="s">
        <v>4</v>
      </c>
      <c r="J34" s="22" t="s">
        <v>22</v>
      </c>
      <c r="K34" s="25"/>
    </row>
    <row r="35" spans="2:11" ht="15" thickBot="1" x14ac:dyDescent="0.35">
      <c r="H35" s="22">
        <v>2022</v>
      </c>
      <c r="I35" s="23">
        <f>F37*F38</f>
        <v>8978745.9977026861</v>
      </c>
      <c r="J35" s="112">
        <f>(F37-I35)</f>
        <v>1786770453.5428348</v>
      </c>
      <c r="K35" s="25"/>
    </row>
    <row r="36" spans="2:11" ht="15" thickBot="1" x14ac:dyDescent="0.35">
      <c r="B36" s="34" t="s">
        <v>47</v>
      </c>
      <c r="F36" s="83">
        <v>1988309040.1523995</v>
      </c>
      <c r="H36" s="22">
        <v>2023</v>
      </c>
      <c r="I36" s="23">
        <f>J35*$F$38</f>
        <v>8933852.2677141745</v>
      </c>
      <c r="J36" s="112">
        <f>(J35-I36)</f>
        <v>1777836601.2751205</v>
      </c>
      <c r="K36" s="25"/>
    </row>
    <row r="37" spans="2:11" ht="15" thickBot="1" x14ac:dyDescent="0.35">
      <c r="B37" s="34" t="s">
        <v>62</v>
      </c>
      <c r="F37" s="119">
        <f>F36-H7</f>
        <v>1795749199.5405374</v>
      </c>
      <c r="H37" s="22">
        <v>2024</v>
      </c>
      <c r="I37" s="23">
        <f>J36*$F$38</f>
        <v>8889183.0063756034</v>
      </c>
      <c r="J37" s="112">
        <f t="shared" ref="J37:J42" si="2">(J36-I37)</f>
        <v>1768947418.2687449</v>
      </c>
      <c r="K37" s="25"/>
    </row>
    <row r="38" spans="2:11" ht="15" thickBot="1" x14ac:dyDescent="0.35">
      <c r="B38" s="34" t="s">
        <v>23</v>
      </c>
      <c r="F38" s="84">
        <f>0.005</f>
        <v>5.0000000000000001E-3</v>
      </c>
      <c r="H38" s="22">
        <v>2025</v>
      </c>
      <c r="I38" s="23">
        <f t="shared" ref="I38:I42" si="3">J37*$F$38</f>
        <v>8844737.0913437251</v>
      </c>
      <c r="J38" s="112">
        <f t="shared" si="2"/>
        <v>1760102681.1774013</v>
      </c>
      <c r="K38" s="25"/>
    </row>
    <row r="39" spans="2:11" x14ac:dyDescent="0.3">
      <c r="H39" s="22">
        <v>2026</v>
      </c>
      <c r="I39" s="23">
        <f t="shared" si="3"/>
        <v>8800513.4058870059</v>
      </c>
      <c r="J39" s="112">
        <f t="shared" si="2"/>
        <v>1751302167.7715144</v>
      </c>
      <c r="K39" s="25"/>
    </row>
    <row r="40" spans="2:11" x14ac:dyDescent="0.3">
      <c r="H40" s="22">
        <v>2027</v>
      </c>
      <c r="I40" s="23">
        <f t="shared" si="3"/>
        <v>8756510.8388575725</v>
      </c>
      <c r="J40" s="112">
        <f t="shared" si="2"/>
        <v>1742545656.9326568</v>
      </c>
      <c r="K40" s="25"/>
    </row>
    <row r="41" spans="2:11" x14ac:dyDescent="0.3">
      <c r="H41" s="22">
        <v>2028</v>
      </c>
      <c r="I41" s="23">
        <f t="shared" si="3"/>
        <v>8712728.2846632842</v>
      </c>
      <c r="J41" s="112">
        <f t="shared" si="2"/>
        <v>1733832928.6479936</v>
      </c>
      <c r="K41" s="25"/>
    </row>
    <row r="42" spans="2:11" ht="15" thickBot="1" x14ac:dyDescent="0.35">
      <c r="H42" s="58" t="s">
        <v>14</v>
      </c>
      <c r="I42" s="29">
        <f t="shared" si="3"/>
        <v>8669164.6432399675</v>
      </c>
      <c r="J42" s="113">
        <f t="shared" si="2"/>
        <v>1725163764.0047536</v>
      </c>
      <c r="K42" s="25"/>
    </row>
    <row r="43" spans="2:11" x14ac:dyDescent="0.3">
      <c r="H43" s="31" t="s">
        <v>16</v>
      </c>
      <c r="I43" s="23">
        <f>SUM(I35:I42)</f>
        <v>70585435.535784021</v>
      </c>
      <c r="J43" s="40"/>
      <c r="K43" s="25"/>
    </row>
    <row r="44" spans="2:11" x14ac:dyDescent="0.3">
      <c r="H44" s="31"/>
      <c r="I44" s="28"/>
      <c r="J44" s="40"/>
      <c r="K44" s="25"/>
    </row>
    <row r="45" spans="2:11" x14ac:dyDescent="0.3">
      <c r="H45" s="20"/>
      <c r="I45" s="20"/>
      <c r="J45" s="20"/>
      <c r="K45" s="25"/>
    </row>
    <row r="46" spans="2:11" x14ac:dyDescent="0.3">
      <c r="H46" s="32"/>
      <c r="I46" s="20"/>
      <c r="J46" s="20"/>
      <c r="K46" s="25"/>
    </row>
    <row r="47" spans="2:11" x14ac:dyDescent="0.3">
      <c r="H47" s="32"/>
      <c r="I47" s="20"/>
      <c r="J47" s="20"/>
    </row>
    <row r="49" spans="1:108" s="35" customFormat="1" ht="15" thickBot="1" x14ac:dyDescent="0.35"/>
    <row r="50" spans="1:108" ht="18" x14ac:dyDescent="0.35">
      <c r="H50" s="8" t="s">
        <v>43</v>
      </c>
    </row>
    <row r="51" spans="1:108" s="35" customFormat="1" ht="18.600000000000001" thickBot="1" x14ac:dyDescent="0.4">
      <c r="A51" s="34"/>
      <c r="B51" s="3" t="s">
        <v>51</v>
      </c>
      <c r="C51" s="25"/>
      <c r="D51" s="34"/>
      <c r="E51" s="34"/>
      <c r="F51" s="34"/>
      <c r="G51" s="34"/>
      <c r="H51" s="71"/>
      <c r="I51" s="72" t="s">
        <v>24</v>
      </c>
      <c r="J51" s="72"/>
      <c r="K51" s="34"/>
      <c r="L51" s="34"/>
      <c r="M51" s="34"/>
      <c r="N51" s="34"/>
      <c r="O51" s="34"/>
      <c r="P51" s="34"/>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row>
    <row r="52" spans="1:108" x14ac:dyDescent="0.3">
      <c r="C52" s="25"/>
      <c r="H52" s="71"/>
      <c r="I52" s="71" t="s">
        <v>44</v>
      </c>
      <c r="J52" s="71"/>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row>
    <row r="53" spans="1:108" x14ac:dyDescent="0.3">
      <c r="B53" s="34" t="s">
        <v>42</v>
      </c>
      <c r="H53" s="73">
        <v>2022</v>
      </c>
      <c r="I53" s="74">
        <f>I17+I35</f>
        <v>31340084.812177911</v>
      </c>
      <c r="J53" s="71"/>
    </row>
    <row r="54" spans="1:108" x14ac:dyDescent="0.3">
      <c r="H54" s="73">
        <v>2023</v>
      </c>
      <c r="I54" s="74">
        <f t="shared" ref="I54:I60" si="4">I53+I18+I36</f>
        <v>57111578.032508858</v>
      </c>
      <c r="J54" s="75"/>
    </row>
    <row r="55" spans="1:108" x14ac:dyDescent="0.3">
      <c r="H55" s="73">
        <v>2024</v>
      </c>
      <c r="I55" s="74">
        <f t="shared" si="4"/>
        <v>79900925.286149383</v>
      </c>
      <c r="J55" s="71"/>
    </row>
    <row r="56" spans="1:108" x14ac:dyDescent="0.3">
      <c r="H56" s="73">
        <v>2025</v>
      </c>
      <c r="I56" s="74">
        <f t="shared" si="4"/>
        <v>100285093.97334729</v>
      </c>
      <c r="J56" s="71"/>
    </row>
    <row r="57" spans="1:108" x14ac:dyDescent="0.3">
      <c r="H57" s="73">
        <v>2026</v>
      </c>
      <c r="I57" s="74">
        <f t="shared" si="4"/>
        <v>118725970.34900881</v>
      </c>
      <c r="J57" s="71"/>
    </row>
    <row r="58" spans="1:108" x14ac:dyDescent="0.3">
      <c r="H58" s="73">
        <v>2027</v>
      </c>
      <c r="I58" s="74">
        <f t="shared" si="4"/>
        <v>135593368.81444988</v>
      </c>
      <c r="J58" s="71"/>
    </row>
    <row r="59" spans="1:108" x14ac:dyDescent="0.3">
      <c r="H59" s="73">
        <v>2028</v>
      </c>
      <c r="I59" s="74">
        <f t="shared" si="4"/>
        <v>151183439.51987475</v>
      </c>
      <c r="J59" s="71"/>
    </row>
    <row r="60" spans="1:108" ht="15" thickBot="1" x14ac:dyDescent="0.35">
      <c r="H60" s="76" t="s">
        <v>14</v>
      </c>
      <c r="I60" s="77">
        <f t="shared" si="4"/>
        <v>165733394.61123142</v>
      </c>
      <c r="J60" s="71"/>
    </row>
    <row r="61" spans="1:108" x14ac:dyDescent="0.3">
      <c r="H61" s="78" t="s">
        <v>45</v>
      </c>
      <c r="I61" s="74">
        <f>SUM(I53:I60)</f>
        <v>839873855.39874828</v>
      </c>
      <c r="J61" s="71"/>
    </row>
    <row r="62" spans="1:108" s="25" customFormat="1" x14ac:dyDescent="0.3">
      <c r="H62" s="85"/>
      <c r="I62" s="85"/>
      <c r="J62" s="85"/>
    </row>
    <row r="63" spans="1:108" s="25" customFormat="1" x14ac:dyDescent="0.3"/>
    <row r="64" spans="1:108" s="25" customFormat="1" x14ac:dyDescent="0.3"/>
    <row r="65" spans="1:12" s="35" customFormat="1" ht="15" thickBot="1" x14ac:dyDescent="0.35"/>
    <row r="66" spans="1:12" s="25" customFormat="1" x14ac:dyDescent="0.3"/>
    <row r="67" spans="1:12" s="25" customFormat="1" x14ac:dyDescent="0.3"/>
    <row r="68" spans="1:12" s="25" customFormat="1" ht="18" x14ac:dyDescent="0.35">
      <c r="A68" s="34"/>
      <c r="B68" s="87" t="s">
        <v>52</v>
      </c>
    </row>
    <row r="69" spans="1:12" s="25" customFormat="1" ht="18" x14ac:dyDescent="0.35">
      <c r="A69" s="34"/>
      <c r="B69" s="34"/>
      <c r="C69" s="34"/>
      <c r="D69" s="34"/>
      <c r="E69" s="34"/>
      <c r="F69" s="34"/>
      <c r="H69" s="86" t="s">
        <v>48</v>
      </c>
    </row>
    <row r="70" spans="1:12" s="25" customFormat="1" x14ac:dyDescent="0.3">
      <c r="A70" s="34"/>
      <c r="B70" s="34"/>
      <c r="C70" s="34"/>
      <c r="D70" s="34"/>
      <c r="E70" s="34"/>
      <c r="F70" s="34"/>
      <c r="H70" s="88"/>
      <c r="I70" s="89" t="s">
        <v>24</v>
      </c>
      <c r="J70" s="89"/>
    </row>
    <row r="71" spans="1:12" s="25" customFormat="1" x14ac:dyDescent="0.3">
      <c r="A71" s="34"/>
      <c r="B71" s="34"/>
      <c r="C71" s="34"/>
      <c r="D71" s="34"/>
      <c r="E71" s="34"/>
      <c r="F71" s="34"/>
      <c r="H71" s="88"/>
      <c r="I71" s="88" t="s">
        <v>44</v>
      </c>
      <c r="J71" s="88"/>
    </row>
    <row r="72" spans="1:12" s="25" customFormat="1" x14ac:dyDescent="0.3">
      <c r="A72" s="34"/>
      <c r="B72" s="34"/>
      <c r="C72" s="34"/>
      <c r="D72" s="34"/>
      <c r="E72" s="34"/>
      <c r="F72" s="34"/>
      <c r="H72" s="90">
        <v>2022</v>
      </c>
      <c r="I72" s="91">
        <f>I17</f>
        <v>22361338.814475223</v>
      </c>
      <c r="J72" s="88"/>
    </row>
    <row r="73" spans="1:12" x14ac:dyDescent="0.3">
      <c r="H73" s="90">
        <v>2023</v>
      </c>
      <c r="I73" s="92">
        <f t="shared" ref="I73:I79" si="5">I72+I18</f>
        <v>39198979.767091997</v>
      </c>
      <c r="J73" s="93"/>
    </row>
    <row r="74" spans="1:12" x14ac:dyDescent="0.3">
      <c r="H74" s="90">
        <v>2024</v>
      </c>
      <c r="I74" s="92">
        <f t="shared" si="5"/>
        <v>53099144.014356926</v>
      </c>
      <c r="J74" s="94"/>
    </row>
    <row r="75" spans="1:12" x14ac:dyDescent="0.3">
      <c r="H75" s="90">
        <v>2025</v>
      </c>
      <c r="I75" s="92">
        <f t="shared" si="5"/>
        <v>64638575.610211097</v>
      </c>
      <c r="J75" s="94"/>
    </row>
    <row r="76" spans="1:12" x14ac:dyDescent="0.3">
      <c r="H76" s="90">
        <v>2026</v>
      </c>
      <c r="I76" s="92">
        <f t="shared" si="5"/>
        <v>74278938.579985604</v>
      </c>
      <c r="J76" s="94"/>
      <c r="L76" s="10"/>
    </row>
    <row r="77" spans="1:12" x14ac:dyDescent="0.3">
      <c r="H77" s="90">
        <v>2027</v>
      </c>
      <c r="I77" s="92">
        <f t="shared" si="5"/>
        <v>82389826.206569105</v>
      </c>
      <c r="J77" s="94"/>
    </row>
    <row r="78" spans="1:12" x14ac:dyDescent="0.3">
      <c r="H78" s="90">
        <v>2028</v>
      </c>
      <c r="I78" s="92">
        <f t="shared" si="5"/>
        <v>89267168.627330706</v>
      </c>
      <c r="J78" s="94"/>
    </row>
    <row r="79" spans="1:12" ht="15" thickBot="1" x14ac:dyDescent="0.35">
      <c r="H79" s="95" t="s">
        <v>14</v>
      </c>
      <c r="I79" s="96">
        <f t="shared" si="5"/>
        <v>95147959.07544741</v>
      </c>
      <c r="J79" s="94"/>
    </row>
    <row r="80" spans="1:12" x14ac:dyDescent="0.3">
      <c r="H80" s="97" t="s">
        <v>45</v>
      </c>
      <c r="I80" s="92">
        <f>SUM(I72:I79)</f>
        <v>520381930.69546807</v>
      </c>
      <c r="J80" s="94"/>
    </row>
    <row r="81" spans="2:10" x14ac:dyDescent="0.3">
      <c r="H81" s="94"/>
      <c r="I81" s="94"/>
      <c r="J81" s="94"/>
    </row>
    <row r="82" spans="2:10" s="25" customFormat="1" x14ac:dyDescent="0.3"/>
    <row r="83" spans="2:10" s="35" customFormat="1" ht="16.8" customHeight="1" thickBot="1" x14ac:dyDescent="0.35"/>
    <row r="84" spans="2:10" s="25" customFormat="1" x14ac:dyDescent="0.3"/>
    <row r="85" spans="2:10" s="25" customFormat="1" x14ac:dyDescent="0.3"/>
    <row r="86" spans="2:10" s="25" customFormat="1" ht="18" x14ac:dyDescent="0.35">
      <c r="B86" s="87" t="s">
        <v>53</v>
      </c>
    </row>
    <row r="87" spans="2:10" s="25" customFormat="1" x14ac:dyDescent="0.3"/>
    <row r="88" spans="2:10" ht="18" x14ac:dyDescent="0.35">
      <c r="H88" s="86" t="s">
        <v>49</v>
      </c>
    </row>
    <row r="89" spans="2:10" x14ac:dyDescent="0.3">
      <c r="H89" s="98"/>
      <c r="I89" s="99" t="s">
        <v>24</v>
      </c>
      <c r="J89" s="99"/>
    </row>
    <row r="90" spans="2:10" x14ac:dyDescent="0.3">
      <c r="H90" s="98"/>
      <c r="I90" s="98" t="s">
        <v>44</v>
      </c>
      <c r="J90" s="98"/>
    </row>
    <row r="91" spans="2:10" x14ac:dyDescent="0.3">
      <c r="H91" s="100">
        <v>2022</v>
      </c>
      <c r="I91" s="101">
        <f>I35</f>
        <v>8978745.9977026861</v>
      </c>
      <c r="J91" s="98"/>
    </row>
    <row r="92" spans="2:10" x14ac:dyDescent="0.3">
      <c r="H92" s="100">
        <v>2023</v>
      </c>
      <c r="I92" s="102">
        <f t="shared" ref="I92:I98" si="6">I91+I36</f>
        <v>17912598.265416861</v>
      </c>
      <c r="J92" s="103"/>
    </row>
    <row r="93" spans="2:10" x14ac:dyDescent="0.3">
      <c r="H93" s="100">
        <v>2024</v>
      </c>
      <c r="I93" s="102">
        <f t="shared" si="6"/>
        <v>26801781.271792464</v>
      </c>
      <c r="J93" s="98"/>
    </row>
    <row r="94" spans="2:10" x14ac:dyDescent="0.3">
      <c r="H94" s="100">
        <v>2025</v>
      </c>
      <c r="I94" s="102">
        <f t="shared" si="6"/>
        <v>35646518.363136187</v>
      </c>
      <c r="J94" s="98"/>
    </row>
    <row r="95" spans="2:10" x14ac:dyDescent="0.3">
      <c r="H95" s="100">
        <v>2026</v>
      </c>
      <c r="I95" s="102">
        <f t="shared" si="6"/>
        <v>44447031.769023195</v>
      </c>
      <c r="J95" s="98"/>
    </row>
    <row r="96" spans="2:10" x14ac:dyDescent="0.3">
      <c r="H96" s="100">
        <v>2027</v>
      </c>
      <c r="I96" s="102">
        <f t="shared" si="6"/>
        <v>53203542.607880771</v>
      </c>
      <c r="J96" s="98"/>
    </row>
    <row r="97" spans="8:10" x14ac:dyDescent="0.3">
      <c r="H97" s="100">
        <v>2028</v>
      </c>
      <c r="I97" s="102">
        <f t="shared" si="6"/>
        <v>61916270.892544053</v>
      </c>
      <c r="J97" s="98"/>
    </row>
    <row r="98" spans="8:10" ht="15" thickBot="1" x14ac:dyDescent="0.35">
      <c r="H98" s="104" t="s">
        <v>14</v>
      </c>
      <c r="I98" s="105">
        <f t="shared" si="6"/>
        <v>70585435.535784021</v>
      </c>
      <c r="J98" s="98"/>
    </row>
    <row r="99" spans="8:10" x14ac:dyDescent="0.3">
      <c r="H99" s="106" t="s">
        <v>45</v>
      </c>
      <c r="I99" s="101">
        <f>SUM(I91:I98)</f>
        <v>319491924.70328027</v>
      </c>
      <c r="J99" s="98"/>
    </row>
    <row r="100" spans="8:10" x14ac:dyDescent="0.3">
      <c r="H100" s="98"/>
      <c r="I100" s="98"/>
      <c r="J100" s="98"/>
    </row>
  </sheetData>
  <sheetProtection algorithmName="SHA-512" hashValue="hIgJ26ChZDRMLlJVlJ/iBpMMdKCwQg3rmVBkaI8YFrjJ6//Qk2oY8HkIoRAnlv5I2l/0ICzRhDuqv6NWRS9fdg==" saltValue="ETRQcg7uXSUlBGDd8ivYO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R106"/>
  <sheetViews>
    <sheetView topLeftCell="A19" zoomScale="70" zoomScaleNormal="70" workbookViewId="0">
      <selection activeCell="I55" sqref="I55"/>
    </sheetView>
  </sheetViews>
  <sheetFormatPr defaultRowHeight="14.4" x14ac:dyDescent="0.3"/>
  <cols>
    <col min="1" max="1" width="7.109375" customWidth="1"/>
    <col min="5" max="5" width="13.88671875" customWidth="1"/>
    <col min="6" max="6" width="17.77734375" customWidth="1"/>
    <col min="8" max="8" width="23.44140625" customWidth="1"/>
    <col min="9" max="9" width="17.77734375" customWidth="1"/>
    <col min="10" max="10" width="28.33203125" customWidth="1"/>
    <col min="12" max="12" width="14.88671875" bestFit="1" customWidth="1"/>
    <col min="13" max="13" width="10.77734375" customWidth="1"/>
    <col min="14" max="14" width="13" customWidth="1"/>
    <col min="15" max="15" width="11.44140625" customWidth="1"/>
    <col min="16" max="16" width="13.6640625" customWidth="1"/>
  </cols>
  <sheetData>
    <row r="2" spans="2:16" s="34" customFormat="1" ht="20.399999999999999" thickBot="1" x14ac:dyDescent="0.45">
      <c r="B2" s="59"/>
      <c r="C2" s="35"/>
      <c r="D2" s="60" t="s">
        <v>0</v>
      </c>
      <c r="E2" s="35"/>
      <c r="F2" s="35"/>
    </row>
    <row r="3" spans="2:16" s="35" customFormat="1" ht="15" thickBot="1" x14ac:dyDescent="0.35">
      <c r="B3" s="35" t="s">
        <v>54</v>
      </c>
    </row>
    <row r="4" spans="2:16" s="6" customFormat="1" ht="19.8" x14ac:dyDescent="0.4">
      <c r="B4" s="1"/>
      <c r="D4" s="2"/>
    </row>
    <row r="5" spans="2:16" s="6" customFormat="1" ht="19.8" x14ac:dyDescent="0.4">
      <c r="B5" s="3" t="s">
        <v>2</v>
      </c>
      <c r="D5" s="2"/>
    </row>
    <row r="7" spans="2:16" ht="15" thickBot="1" x14ac:dyDescent="0.35"/>
    <row r="8" spans="2:16" ht="15" thickBot="1" x14ac:dyDescent="0.35">
      <c r="B8" s="9" t="s">
        <v>55</v>
      </c>
      <c r="C8" s="9"/>
      <c r="D8" s="9"/>
      <c r="E8" s="9"/>
      <c r="H8" s="79">
        <v>192559840.61186218</v>
      </c>
    </row>
    <row r="9" spans="2:16" x14ac:dyDescent="0.3">
      <c r="B9" s="9"/>
      <c r="C9" s="9"/>
      <c r="D9" s="9"/>
      <c r="E9" s="9"/>
    </row>
    <row r="10" spans="2:16" s="35" customFormat="1" ht="15" thickBot="1" x14ac:dyDescent="0.35"/>
    <row r="12" spans="2:16" ht="18" x14ac:dyDescent="0.35">
      <c r="B12" s="3" t="s">
        <v>50</v>
      </c>
      <c r="C12" s="24"/>
      <c r="D12" s="24"/>
      <c r="E12" s="24"/>
      <c r="F12" s="24"/>
    </row>
    <row r="13" spans="2:16" x14ac:dyDescent="0.3">
      <c r="B13" t="s">
        <v>46</v>
      </c>
    </row>
    <row r="14" spans="2:16" s="15" customFormat="1" x14ac:dyDescent="0.3">
      <c r="H14" s="5"/>
    </row>
    <row r="15" spans="2:16" s="15" customFormat="1" ht="18" x14ac:dyDescent="0.35">
      <c r="H15" s="8" t="s">
        <v>18</v>
      </c>
    </row>
    <row r="16" spans="2:16" x14ac:dyDescent="0.3">
      <c r="B16" t="s">
        <v>37</v>
      </c>
      <c r="H16" s="14" t="s">
        <v>38</v>
      </c>
      <c r="I16" s="14"/>
      <c r="J16" s="14" t="s">
        <v>9</v>
      </c>
      <c r="L16" s="33"/>
      <c r="M16" s="42"/>
      <c r="N16" s="41"/>
      <c r="O16" s="116"/>
      <c r="P16" s="117"/>
    </row>
    <row r="17" spans="1:17" x14ac:dyDescent="0.3">
      <c r="B17" t="s">
        <v>6</v>
      </c>
      <c r="E17" t="s">
        <v>7</v>
      </c>
      <c r="H17" s="11"/>
      <c r="I17" s="11" t="s">
        <v>4</v>
      </c>
      <c r="J17" s="37" t="s">
        <v>41</v>
      </c>
      <c r="L17" s="33"/>
      <c r="M17" s="41" t="s">
        <v>30</v>
      </c>
      <c r="N17" s="41" t="s">
        <v>31</v>
      </c>
      <c r="O17" s="117"/>
      <c r="P17" s="117"/>
    </row>
    <row r="18" spans="1:17" x14ac:dyDescent="0.3">
      <c r="B18" t="s">
        <v>8</v>
      </c>
      <c r="H18" s="18">
        <v>2022</v>
      </c>
      <c r="I18" s="69">
        <f>H8*(($F$24*$F$25)+($E$24*$E$25))</f>
        <v>22361338.814475223</v>
      </c>
      <c r="J18" s="69">
        <f>(H8-I18)</f>
        <v>170198501.79738694</v>
      </c>
      <c r="L18" s="41">
        <v>2022</v>
      </c>
      <c r="M18" s="43">
        <f>Vægte!H43</f>
        <v>0.47131098909619401</v>
      </c>
      <c r="N18" s="43">
        <f>Vægte!I43</f>
        <v>0.52868901090380604</v>
      </c>
      <c r="O18" s="118"/>
      <c r="P18" s="118"/>
    </row>
    <row r="19" spans="1:17" x14ac:dyDescent="0.3">
      <c r="H19" s="18">
        <v>2023</v>
      </c>
      <c r="I19" s="69">
        <f t="shared" ref="I19:I25" si="0">J18*(($F$24*M19)+($E$24*N19))</f>
        <v>16837640.952616774</v>
      </c>
      <c r="J19" s="69">
        <f t="shared" ref="J19:J25" si="1">(J18-I19)</f>
        <v>153360860.84477016</v>
      </c>
      <c r="L19" s="41">
        <v>2023</v>
      </c>
      <c r="M19" s="43">
        <f>Vægte!H44</f>
        <v>0.42245389185660281</v>
      </c>
      <c r="N19" s="43">
        <f>Vægte!I44</f>
        <v>0.57754610814339713</v>
      </c>
      <c r="O19" s="118"/>
      <c r="P19" s="118"/>
    </row>
    <row r="20" spans="1:17" x14ac:dyDescent="0.3">
      <c r="B20" t="s">
        <v>21</v>
      </c>
      <c r="H20" s="18">
        <v>2024</v>
      </c>
      <c r="I20" s="69">
        <f t="shared" si="0"/>
        <v>13900164.247264929</v>
      </c>
      <c r="J20" s="69">
        <f t="shared" si="1"/>
        <v>139460696.59750524</v>
      </c>
      <c r="L20" s="41">
        <v>2024</v>
      </c>
      <c r="M20" s="43">
        <f>Vægte!H45</f>
        <v>0.37506841876818298</v>
      </c>
      <c r="N20" s="43">
        <f>Vægte!I45</f>
        <v>0.62493158123181691</v>
      </c>
      <c r="O20" s="118"/>
      <c r="P20" s="118"/>
    </row>
    <row r="21" spans="1:17" x14ac:dyDescent="0.3">
      <c r="A21" s="15"/>
      <c r="B21" s="15" t="s">
        <v>17</v>
      </c>
      <c r="C21" s="15"/>
      <c r="D21" s="15"/>
      <c r="E21" s="15"/>
      <c r="F21" s="15"/>
      <c r="H21" s="18">
        <v>2025</v>
      </c>
      <c r="I21" s="69">
        <f t="shared" si="0"/>
        <v>11539431.595854172</v>
      </c>
      <c r="J21" s="69">
        <f t="shared" si="1"/>
        <v>127921265.00165106</v>
      </c>
      <c r="L21" s="41">
        <v>2025</v>
      </c>
      <c r="M21" s="43">
        <f>Vægte!H46</f>
        <v>0.32996144135998395</v>
      </c>
      <c r="N21" s="43">
        <f>Vægte!I46</f>
        <v>0.67003855864001605</v>
      </c>
      <c r="O21" s="118"/>
      <c r="P21" s="118"/>
    </row>
    <row r="22" spans="1:17" x14ac:dyDescent="0.3">
      <c r="A22" s="15"/>
      <c r="B22" s="15"/>
      <c r="C22" s="15"/>
      <c r="D22" s="15"/>
      <c r="E22" s="15"/>
      <c r="F22" s="15"/>
      <c r="H22" s="18">
        <v>2026</v>
      </c>
      <c r="I22" s="69">
        <f t="shared" si="0"/>
        <v>9640362.9697745088</v>
      </c>
      <c r="J22" s="69">
        <f t="shared" si="1"/>
        <v>118280902.03187655</v>
      </c>
      <c r="L22" s="41">
        <v>2026</v>
      </c>
      <c r="M22" s="43">
        <f>Vægte!H47</f>
        <v>0.28778109698515753</v>
      </c>
      <c r="N22" s="43">
        <f>Vægte!I47</f>
        <v>0.71221890301484236</v>
      </c>
      <c r="O22" s="118"/>
      <c r="P22" s="118"/>
    </row>
    <row r="23" spans="1:17" ht="15" thickBot="1" x14ac:dyDescent="0.35">
      <c r="E23" t="s">
        <v>10</v>
      </c>
      <c r="F23" t="s">
        <v>13</v>
      </c>
      <c r="H23" s="70">
        <v>2027</v>
      </c>
      <c r="I23" s="69">
        <f t="shared" si="0"/>
        <v>8110887.6265834998</v>
      </c>
      <c r="J23" s="69">
        <f t="shared" si="1"/>
        <v>110170014.40529305</v>
      </c>
      <c r="L23" s="41">
        <v>2027</v>
      </c>
      <c r="M23" s="43">
        <f>Vægte!H48</f>
        <v>0.24898911886879618</v>
      </c>
      <c r="N23" s="43">
        <f>Vægte!I48</f>
        <v>0.75101088113120384</v>
      </c>
      <c r="O23" s="118"/>
      <c r="P23" s="118"/>
    </row>
    <row r="24" spans="1:17" x14ac:dyDescent="0.3">
      <c r="B24" t="s">
        <v>11</v>
      </c>
      <c r="E24" s="80">
        <v>2.5000000000000001E-2</v>
      </c>
      <c r="F24" s="46">
        <v>0.2</v>
      </c>
      <c r="H24" s="18">
        <v>2028</v>
      </c>
      <c r="I24" s="69">
        <f t="shared" si="0"/>
        <v>6877342.4207615936</v>
      </c>
      <c r="J24" s="69">
        <f t="shared" si="1"/>
        <v>103292671.98453145</v>
      </c>
      <c r="L24" s="41">
        <v>2028</v>
      </c>
      <c r="M24" s="43">
        <f>Vægte!H49</f>
        <v>0.21385606771425386</v>
      </c>
      <c r="N24" s="43">
        <f>Vægte!I49</f>
        <v>0.78614393228574608</v>
      </c>
      <c r="O24" s="118"/>
      <c r="P24" s="118"/>
    </row>
    <row r="25" spans="1:17" ht="15" thickBot="1" x14ac:dyDescent="0.35">
      <c r="B25" t="s">
        <v>12</v>
      </c>
      <c r="E25" s="81">
        <v>0.47927600084000016</v>
      </c>
      <c r="F25" s="82">
        <v>0.52072399915999956</v>
      </c>
      <c r="H25" s="7" t="s">
        <v>14</v>
      </c>
      <c r="I25" s="39">
        <f t="shared" si="0"/>
        <v>5880790.4481167002</v>
      </c>
      <c r="J25" s="39">
        <f t="shared" si="1"/>
        <v>97411881.536414742</v>
      </c>
      <c r="L25" s="41" t="s">
        <v>14</v>
      </c>
      <c r="M25" s="43">
        <f>Vægte!H50</f>
        <v>0.18247587642435639</v>
      </c>
      <c r="N25" s="43">
        <f>Vægte!I50</f>
        <v>0.81752412357564364</v>
      </c>
      <c r="O25" s="118"/>
      <c r="P25" s="118"/>
    </row>
    <row r="26" spans="1:17" x14ac:dyDescent="0.3">
      <c r="H26" s="4" t="s">
        <v>15</v>
      </c>
      <c r="I26" s="17">
        <f>SUM(I18:I25)</f>
        <v>95147959.07544741</v>
      </c>
      <c r="J26" s="4" t="s">
        <v>3</v>
      </c>
    </row>
    <row r="27" spans="1:17" x14ac:dyDescent="0.3">
      <c r="H27" s="4"/>
      <c r="I27" s="38"/>
      <c r="J27" s="4"/>
      <c r="K27" s="34"/>
      <c r="L27" s="34"/>
      <c r="M27" s="34"/>
      <c r="N27" s="34"/>
      <c r="O27" s="34"/>
      <c r="P27" s="34"/>
    </row>
    <row r="28" spans="1:17" x14ac:dyDescent="0.3">
      <c r="H28" s="11"/>
      <c r="I28" s="11"/>
      <c r="J28" s="11"/>
    </row>
    <row r="29" spans="1:17" s="34" customFormat="1" x14ac:dyDescent="0.3">
      <c r="B29" s="34" t="s">
        <v>56</v>
      </c>
      <c r="H29" s="16"/>
      <c r="I29" s="11"/>
      <c r="J29" s="11"/>
      <c r="K29"/>
      <c r="L29"/>
      <c r="M29"/>
      <c r="N29"/>
      <c r="O29"/>
      <c r="P29"/>
      <c r="Q29"/>
    </row>
    <row r="30" spans="1:17" x14ac:dyDescent="0.3">
      <c r="H30" s="16"/>
      <c r="I30" s="13"/>
      <c r="J30" s="12"/>
    </row>
    <row r="33" spans="1:16" ht="18" x14ac:dyDescent="0.35">
      <c r="H33" s="8" t="s">
        <v>19</v>
      </c>
      <c r="K33" s="25"/>
    </row>
    <row r="34" spans="1:16" x14ac:dyDescent="0.3">
      <c r="H34" s="22"/>
      <c r="I34" s="22"/>
      <c r="J34" s="30" t="s">
        <v>24</v>
      </c>
      <c r="K34" s="25"/>
    </row>
    <row r="35" spans="1:16" x14ac:dyDescent="0.3">
      <c r="B35" s="24" t="s">
        <v>20</v>
      </c>
      <c r="C35" s="24"/>
      <c r="D35" s="24"/>
      <c r="E35" s="24"/>
      <c r="H35" s="22"/>
      <c r="I35" s="22" t="s">
        <v>4</v>
      </c>
      <c r="J35" s="22" t="s">
        <v>22</v>
      </c>
      <c r="K35" s="25"/>
    </row>
    <row r="36" spans="1:16" ht="15" thickBot="1" x14ac:dyDescent="0.35">
      <c r="H36" s="22">
        <v>2022</v>
      </c>
      <c r="I36" s="23">
        <f>F38*F39</f>
        <v>17957491.995405372</v>
      </c>
      <c r="J36" s="112">
        <f>(F38-I36)</f>
        <v>1777791707.5451319</v>
      </c>
      <c r="K36" s="25"/>
    </row>
    <row r="37" spans="1:16" ht="15" thickBot="1" x14ac:dyDescent="0.35">
      <c r="B37" t="s">
        <v>47</v>
      </c>
      <c r="F37" s="83">
        <v>1988309040.1523995</v>
      </c>
      <c r="H37" s="22">
        <v>2023</v>
      </c>
      <c r="I37" s="23">
        <f>J36*$F$39</f>
        <v>17777917.075451318</v>
      </c>
      <c r="J37" s="112">
        <f>(J36-I37)</f>
        <v>1760013790.4696805</v>
      </c>
      <c r="K37" s="25"/>
    </row>
    <row r="38" spans="1:16" ht="15" thickBot="1" x14ac:dyDescent="0.35">
      <c r="B38" t="s">
        <v>61</v>
      </c>
      <c r="F38" s="119">
        <f>F37-H8</f>
        <v>1795749199.5405374</v>
      </c>
      <c r="H38" s="22">
        <v>2024</v>
      </c>
      <c r="I38" s="23">
        <f>J37*$F$39</f>
        <v>17600137.904696807</v>
      </c>
      <c r="J38" s="112">
        <f t="shared" ref="J38:J43" si="2">(J37-I38)</f>
        <v>1742413652.5649838</v>
      </c>
      <c r="K38" s="25"/>
    </row>
    <row r="39" spans="1:16" ht="15" thickBot="1" x14ac:dyDescent="0.35">
      <c r="B39" t="s">
        <v>23</v>
      </c>
      <c r="F39" s="84">
        <f>0.01</f>
        <v>0.01</v>
      </c>
      <c r="H39" s="22">
        <v>2025</v>
      </c>
      <c r="I39" s="23">
        <f t="shared" ref="I39:I43" si="3">J38*$F$39</f>
        <v>17424136.525649838</v>
      </c>
      <c r="J39" s="112">
        <f t="shared" si="2"/>
        <v>1724989516.0393341</v>
      </c>
      <c r="K39" s="25"/>
    </row>
    <row r="40" spans="1:16" x14ac:dyDescent="0.3">
      <c r="H40" s="22">
        <v>2026</v>
      </c>
      <c r="I40" s="23">
        <f t="shared" si="3"/>
        <v>17249895.160393342</v>
      </c>
      <c r="J40" s="112">
        <f t="shared" si="2"/>
        <v>1707739620.8789408</v>
      </c>
      <c r="K40" s="25"/>
    </row>
    <row r="41" spans="1:16" x14ac:dyDescent="0.3">
      <c r="H41" s="22">
        <v>2027</v>
      </c>
      <c r="I41" s="23">
        <f t="shared" si="3"/>
        <v>17077396.208789408</v>
      </c>
      <c r="J41" s="112">
        <f t="shared" si="2"/>
        <v>1690662224.6701515</v>
      </c>
      <c r="K41" s="25"/>
    </row>
    <row r="42" spans="1:16" x14ac:dyDescent="0.3">
      <c r="H42" s="22">
        <v>2028</v>
      </c>
      <c r="I42" s="23">
        <f t="shared" si="3"/>
        <v>16906622.246701516</v>
      </c>
      <c r="J42" s="112">
        <f t="shared" si="2"/>
        <v>1673755602.42345</v>
      </c>
      <c r="K42" s="25"/>
    </row>
    <row r="43" spans="1:16" ht="15" thickBot="1" x14ac:dyDescent="0.35">
      <c r="B43" s="34"/>
      <c r="H43" s="58" t="s">
        <v>14</v>
      </c>
      <c r="I43" s="29">
        <f t="shared" si="3"/>
        <v>16737556.0242345</v>
      </c>
      <c r="J43" s="113">
        <f t="shared" si="2"/>
        <v>1657018046.3992155</v>
      </c>
      <c r="K43" s="25"/>
    </row>
    <row r="44" spans="1:16" x14ac:dyDescent="0.3">
      <c r="B44" s="34"/>
      <c r="H44" s="31" t="s">
        <v>16</v>
      </c>
      <c r="I44" s="23">
        <f>SUM(I36:I43)</f>
        <v>138731153.14132211</v>
      </c>
      <c r="J44" s="21"/>
      <c r="K44" s="25"/>
    </row>
    <row r="45" spans="1:16" x14ac:dyDescent="0.3">
      <c r="H45" s="31"/>
      <c r="I45" s="28"/>
      <c r="J45" s="40"/>
      <c r="K45" s="25"/>
    </row>
    <row r="46" spans="1:16" x14ac:dyDescent="0.3">
      <c r="H46" s="20"/>
      <c r="I46" s="20"/>
      <c r="J46" s="20"/>
      <c r="K46" s="25"/>
    </row>
    <row r="47" spans="1:16" x14ac:dyDescent="0.3">
      <c r="A47" s="34"/>
      <c r="B47" s="34"/>
      <c r="C47" s="34"/>
      <c r="D47" s="34"/>
      <c r="E47" s="34"/>
      <c r="F47" s="34"/>
      <c r="G47" s="34"/>
      <c r="H47" s="32"/>
      <c r="I47" s="20"/>
      <c r="J47" s="20"/>
      <c r="K47" s="25"/>
      <c r="L47" s="34"/>
      <c r="M47" s="34"/>
      <c r="N47" s="34"/>
      <c r="O47" s="34"/>
      <c r="P47" s="34"/>
    </row>
    <row r="48" spans="1:16" x14ac:dyDescent="0.3">
      <c r="H48" s="32"/>
      <c r="I48" s="20"/>
      <c r="J48" s="20"/>
    </row>
    <row r="49" spans="1:148" s="34" customFormat="1" x14ac:dyDescent="0.3">
      <c r="A49"/>
      <c r="B49"/>
      <c r="C49"/>
      <c r="D49"/>
      <c r="E49"/>
      <c r="F49"/>
      <c r="G49"/>
      <c r="H49"/>
      <c r="I49"/>
      <c r="J49"/>
      <c r="K49"/>
      <c r="L49"/>
      <c r="M49"/>
      <c r="N49"/>
      <c r="O49"/>
      <c r="P49"/>
    </row>
    <row r="50" spans="1:148" s="35" customFormat="1" ht="15" thickBot="1" x14ac:dyDescent="0.35"/>
    <row r="51" spans="1:148" ht="18" x14ac:dyDescent="0.35">
      <c r="H51" s="8" t="s">
        <v>43</v>
      </c>
      <c r="I51" s="34"/>
      <c r="J51" s="34"/>
    </row>
    <row r="52" spans="1:148" s="35" customFormat="1" ht="18.600000000000001" thickBot="1" x14ac:dyDescent="0.4">
      <c r="A52"/>
      <c r="B52" s="3" t="s">
        <v>51</v>
      </c>
      <c r="C52" s="25"/>
      <c r="D52"/>
      <c r="E52"/>
      <c r="F52"/>
      <c r="G52"/>
      <c r="H52" s="71"/>
      <c r="I52" s="72" t="s">
        <v>24</v>
      </c>
      <c r="J52" s="72"/>
      <c r="K52"/>
      <c r="L52"/>
      <c r="M52"/>
      <c r="N52"/>
      <c r="O52"/>
      <c r="P52"/>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row>
    <row r="53" spans="1:148" x14ac:dyDescent="0.3">
      <c r="B53" s="34"/>
      <c r="C53" s="25"/>
      <c r="H53" s="71"/>
      <c r="I53" s="71" t="s">
        <v>44</v>
      </c>
      <c r="J53" s="71"/>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row>
    <row r="54" spans="1:148" x14ac:dyDescent="0.3">
      <c r="B54" s="34" t="s">
        <v>42</v>
      </c>
      <c r="H54" s="73">
        <v>2022</v>
      </c>
      <c r="I54" s="74">
        <f>I18+I36</f>
        <v>40318830.809880599</v>
      </c>
      <c r="J54" s="71"/>
    </row>
    <row r="55" spans="1:148" x14ac:dyDescent="0.3">
      <c r="H55" s="73">
        <v>2023</v>
      </c>
      <c r="I55" s="74">
        <f t="shared" ref="I55:I61" si="4">I54+I19+I37</f>
        <v>74934388.837948695</v>
      </c>
      <c r="J55" s="75"/>
    </row>
    <row r="56" spans="1:148" x14ac:dyDescent="0.3">
      <c r="H56" s="73">
        <v>2024</v>
      </c>
      <c r="I56" s="74">
        <f t="shared" si="4"/>
        <v>106434690.98991044</v>
      </c>
      <c r="J56" s="71"/>
    </row>
    <row r="57" spans="1:148" x14ac:dyDescent="0.3">
      <c r="H57" s="73">
        <v>2025</v>
      </c>
      <c r="I57" s="74">
        <f t="shared" si="4"/>
        <v>135398259.11141446</v>
      </c>
      <c r="J57" s="71"/>
    </row>
    <row r="58" spans="1:148" x14ac:dyDescent="0.3">
      <c r="H58" s="73">
        <v>2026</v>
      </c>
      <c r="I58" s="74">
        <f t="shared" si="4"/>
        <v>162288517.24158233</v>
      </c>
      <c r="J58" s="71"/>
    </row>
    <row r="59" spans="1:148" x14ac:dyDescent="0.3">
      <c r="H59" s="73">
        <v>2027</v>
      </c>
      <c r="I59" s="74">
        <f t="shared" si="4"/>
        <v>187476801.07695523</v>
      </c>
      <c r="J59" s="71"/>
    </row>
    <row r="60" spans="1:148" x14ac:dyDescent="0.3">
      <c r="H60" s="73">
        <v>2028</v>
      </c>
      <c r="I60" s="74">
        <f t="shared" si="4"/>
        <v>211260765.74441832</v>
      </c>
      <c r="J60" s="71"/>
    </row>
    <row r="61" spans="1:148" ht="15" thickBot="1" x14ac:dyDescent="0.35">
      <c r="H61" s="76" t="s">
        <v>14</v>
      </c>
      <c r="I61" s="77">
        <f t="shared" si="4"/>
        <v>233879112.21676952</v>
      </c>
      <c r="J61" s="71"/>
    </row>
    <row r="62" spans="1:148" x14ac:dyDescent="0.3">
      <c r="H62" s="78" t="s">
        <v>45</v>
      </c>
      <c r="I62" s="74">
        <f>SUM(I54:I61)</f>
        <v>1151991366.0288796</v>
      </c>
      <c r="J62" s="71"/>
    </row>
    <row r="63" spans="1:148" s="25" customFormat="1" x14ac:dyDescent="0.3">
      <c r="H63" s="85"/>
      <c r="I63" s="85"/>
      <c r="J63" s="85"/>
    </row>
    <row r="64" spans="1:148" s="25" customFormat="1" x14ac:dyDescent="0.3"/>
    <row r="65" spans="1:13" s="25" customFormat="1" x14ac:dyDescent="0.3"/>
    <row r="66" spans="1:13" s="35" customFormat="1" ht="15" thickBot="1" x14ac:dyDescent="0.35"/>
    <row r="67" spans="1:13" s="25" customFormat="1" x14ac:dyDescent="0.3"/>
    <row r="68" spans="1:13" s="25" customFormat="1" x14ac:dyDescent="0.3"/>
    <row r="69" spans="1:13" s="25" customFormat="1" ht="18" x14ac:dyDescent="0.35">
      <c r="A69" s="34"/>
      <c r="B69" s="87" t="s">
        <v>52</v>
      </c>
    </row>
    <row r="70" spans="1:13" s="25" customFormat="1" ht="18" x14ac:dyDescent="0.35">
      <c r="A70" s="34"/>
      <c r="B70" s="34"/>
      <c r="C70" s="34"/>
      <c r="D70" s="34"/>
      <c r="E70" s="34"/>
      <c r="F70" s="34"/>
      <c r="H70" s="86" t="s">
        <v>48</v>
      </c>
    </row>
    <row r="71" spans="1:13" s="25" customFormat="1" x14ac:dyDescent="0.3">
      <c r="A71" s="34"/>
      <c r="B71" s="34"/>
      <c r="C71" s="34"/>
      <c r="D71" s="34"/>
      <c r="E71" s="34"/>
      <c r="F71" s="34"/>
      <c r="H71" s="88"/>
      <c r="I71" s="89" t="s">
        <v>24</v>
      </c>
      <c r="J71" s="89"/>
    </row>
    <row r="72" spans="1:13" s="25" customFormat="1" x14ac:dyDescent="0.3">
      <c r="A72" s="34"/>
      <c r="B72" s="34"/>
      <c r="C72" s="34"/>
      <c r="D72" s="34"/>
      <c r="E72" s="34"/>
      <c r="F72" s="34"/>
      <c r="H72" s="88"/>
      <c r="I72" s="88" t="s">
        <v>44</v>
      </c>
      <c r="J72" s="88"/>
    </row>
    <row r="73" spans="1:13" s="25" customFormat="1" x14ac:dyDescent="0.3">
      <c r="A73" s="34"/>
      <c r="B73" s="34"/>
      <c r="C73" s="34"/>
      <c r="D73" s="34"/>
      <c r="E73" s="34"/>
      <c r="F73" s="34"/>
      <c r="H73" s="90">
        <v>2022</v>
      </c>
      <c r="I73" s="91">
        <f>I18</f>
        <v>22361338.814475223</v>
      </c>
      <c r="J73" s="88"/>
    </row>
    <row r="74" spans="1:13" x14ac:dyDescent="0.3">
      <c r="A74" s="34"/>
      <c r="B74" s="34"/>
      <c r="C74" s="34"/>
      <c r="D74" s="34"/>
      <c r="E74" s="34"/>
      <c r="F74" s="34"/>
      <c r="G74" s="34"/>
      <c r="H74" s="90">
        <v>2023</v>
      </c>
      <c r="I74" s="92">
        <f t="shared" ref="I74:I80" si="5">I73+I19</f>
        <v>39198979.767091997</v>
      </c>
      <c r="J74" s="93"/>
      <c r="K74" s="34"/>
      <c r="L74" s="34"/>
      <c r="M74" s="34"/>
    </row>
    <row r="75" spans="1:13" x14ac:dyDescent="0.3">
      <c r="A75" s="34"/>
      <c r="B75" s="34"/>
      <c r="C75" s="34"/>
      <c r="D75" s="34"/>
      <c r="E75" s="34"/>
      <c r="F75" s="34"/>
      <c r="G75" s="34"/>
      <c r="H75" s="90">
        <v>2024</v>
      </c>
      <c r="I75" s="92">
        <f t="shared" si="5"/>
        <v>53099144.014356926</v>
      </c>
      <c r="J75" s="94"/>
      <c r="K75" s="34"/>
      <c r="L75" s="34"/>
      <c r="M75" s="34"/>
    </row>
    <row r="76" spans="1:13" x14ac:dyDescent="0.3">
      <c r="A76" s="34"/>
      <c r="B76" s="34"/>
      <c r="C76" s="34"/>
      <c r="D76" s="34"/>
      <c r="E76" s="34"/>
      <c r="F76" s="34"/>
      <c r="G76" s="34"/>
      <c r="H76" s="90">
        <v>2025</v>
      </c>
      <c r="I76" s="92">
        <f t="shared" si="5"/>
        <v>64638575.610211097</v>
      </c>
      <c r="J76" s="94"/>
      <c r="K76" s="34"/>
      <c r="L76" s="34"/>
      <c r="M76" s="34"/>
    </row>
    <row r="77" spans="1:13" x14ac:dyDescent="0.3">
      <c r="A77" s="34"/>
      <c r="B77" s="34"/>
      <c r="C77" s="34"/>
      <c r="D77" s="34"/>
      <c r="E77" s="34"/>
      <c r="F77" s="34"/>
      <c r="G77" s="34"/>
      <c r="H77" s="90">
        <v>2026</v>
      </c>
      <c r="I77" s="92">
        <f t="shared" si="5"/>
        <v>74278938.579985604</v>
      </c>
      <c r="J77" s="94"/>
      <c r="K77" s="34"/>
      <c r="L77" s="10"/>
      <c r="M77" s="34"/>
    </row>
    <row r="78" spans="1:13" x14ac:dyDescent="0.3">
      <c r="A78" s="34"/>
      <c r="B78" s="34"/>
      <c r="C78" s="34"/>
      <c r="D78" s="34"/>
      <c r="E78" s="34"/>
      <c r="F78" s="34"/>
      <c r="G78" s="34"/>
      <c r="H78" s="90">
        <v>2027</v>
      </c>
      <c r="I78" s="92">
        <f t="shared" si="5"/>
        <v>82389826.206569105</v>
      </c>
      <c r="J78" s="94"/>
      <c r="K78" s="34"/>
      <c r="L78" s="34"/>
      <c r="M78" s="34"/>
    </row>
    <row r="79" spans="1:13" x14ac:dyDescent="0.3">
      <c r="A79" s="34"/>
      <c r="B79" s="34"/>
      <c r="C79" s="34"/>
      <c r="D79" s="34"/>
      <c r="E79" s="34"/>
      <c r="F79" s="34"/>
      <c r="G79" s="34"/>
      <c r="H79" s="90">
        <v>2028</v>
      </c>
      <c r="I79" s="92">
        <f t="shared" si="5"/>
        <v>89267168.627330706</v>
      </c>
      <c r="J79" s="94"/>
      <c r="K79" s="34"/>
      <c r="L79" s="34"/>
      <c r="M79" s="34"/>
    </row>
    <row r="80" spans="1:13" ht="15" thickBot="1" x14ac:dyDescent="0.35">
      <c r="A80" s="34"/>
      <c r="B80" s="34"/>
      <c r="C80" s="34"/>
      <c r="D80" s="34"/>
      <c r="E80" s="34"/>
      <c r="F80" s="34"/>
      <c r="G80" s="34"/>
      <c r="H80" s="95" t="s">
        <v>14</v>
      </c>
      <c r="I80" s="96">
        <f t="shared" si="5"/>
        <v>95147959.07544741</v>
      </c>
      <c r="J80" s="94"/>
      <c r="K80" s="34"/>
      <c r="L80" s="34"/>
      <c r="M80" s="34"/>
    </row>
    <row r="81" spans="1:13" x14ac:dyDescent="0.3">
      <c r="A81" s="34"/>
      <c r="B81" s="34"/>
      <c r="C81" s="34"/>
      <c r="D81" s="34"/>
      <c r="E81" s="34"/>
      <c r="F81" s="34"/>
      <c r="G81" s="34"/>
      <c r="H81" s="97" t="s">
        <v>45</v>
      </c>
      <c r="I81" s="92">
        <f>SUM(I73:I80)</f>
        <v>520381930.69546807</v>
      </c>
      <c r="J81" s="94"/>
      <c r="K81" s="34"/>
      <c r="L81" s="34"/>
      <c r="M81" s="34"/>
    </row>
    <row r="82" spans="1:13" x14ac:dyDescent="0.3">
      <c r="A82" s="34"/>
      <c r="B82" s="34"/>
      <c r="C82" s="34"/>
      <c r="D82" s="34"/>
      <c r="E82" s="34"/>
      <c r="F82" s="34"/>
      <c r="G82" s="34"/>
      <c r="H82" s="94"/>
      <c r="I82" s="94"/>
      <c r="J82" s="94"/>
      <c r="K82" s="34"/>
      <c r="L82" s="34"/>
      <c r="M82" s="34"/>
    </row>
    <row r="83" spans="1:13" s="25" customFormat="1" x14ac:dyDescent="0.3"/>
    <row r="84" spans="1:13" s="35" customFormat="1" ht="16.8" customHeight="1" thickBot="1" x14ac:dyDescent="0.35"/>
    <row r="85" spans="1:13" s="25" customFormat="1" x14ac:dyDescent="0.3"/>
    <row r="86" spans="1:13" s="25" customFormat="1" x14ac:dyDescent="0.3"/>
    <row r="87" spans="1:13" s="25" customFormat="1" ht="18" x14ac:dyDescent="0.35">
      <c r="B87" s="87" t="s">
        <v>53</v>
      </c>
    </row>
    <row r="88" spans="1:13" s="25" customFormat="1" x14ac:dyDescent="0.3"/>
    <row r="89" spans="1:13" ht="18" x14ac:dyDescent="0.35">
      <c r="A89" s="34"/>
      <c r="B89" s="34"/>
      <c r="C89" s="34"/>
      <c r="D89" s="34"/>
      <c r="E89" s="34"/>
      <c r="F89" s="34"/>
      <c r="G89" s="34"/>
      <c r="H89" s="86" t="s">
        <v>49</v>
      </c>
      <c r="I89" s="34"/>
      <c r="J89" s="34"/>
      <c r="K89" s="34"/>
      <c r="L89" s="34"/>
      <c r="M89" s="34"/>
    </row>
    <row r="90" spans="1:13" x14ac:dyDescent="0.3">
      <c r="A90" s="34"/>
      <c r="B90" s="34"/>
      <c r="C90" s="34"/>
      <c r="D90" s="34"/>
      <c r="E90" s="34"/>
      <c r="F90" s="34"/>
      <c r="G90" s="34"/>
      <c r="H90" s="98"/>
      <c r="I90" s="99" t="s">
        <v>24</v>
      </c>
      <c r="J90" s="99"/>
      <c r="K90" s="34"/>
      <c r="L90" s="34"/>
      <c r="M90" s="34"/>
    </row>
    <row r="91" spans="1:13" x14ac:dyDescent="0.3">
      <c r="A91" s="34"/>
      <c r="B91" s="34"/>
      <c r="C91" s="34"/>
      <c r="D91" s="34"/>
      <c r="E91" s="34"/>
      <c r="F91" s="34"/>
      <c r="G91" s="34"/>
      <c r="H91" s="98"/>
      <c r="I91" s="98" t="s">
        <v>44</v>
      </c>
      <c r="J91" s="98"/>
      <c r="K91" s="34"/>
      <c r="L91" s="34"/>
      <c r="M91" s="34"/>
    </row>
    <row r="92" spans="1:13" x14ac:dyDescent="0.3">
      <c r="A92" s="34"/>
      <c r="B92" s="34"/>
      <c r="C92" s="34"/>
      <c r="D92" s="34"/>
      <c r="E92" s="34"/>
      <c r="F92" s="34"/>
      <c r="G92" s="34"/>
      <c r="H92" s="100">
        <v>2022</v>
      </c>
      <c r="I92" s="101">
        <f>I36</f>
        <v>17957491.995405372</v>
      </c>
      <c r="J92" s="98"/>
      <c r="K92" s="34"/>
      <c r="L92" s="34"/>
      <c r="M92" s="34"/>
    </row>
    <row r="93" spans="1:13" x14ac:dyDescent="0.3">
      <c r="A93" s="34"/>
      <c r="B93" s="34"/>
      <c r="C93" s="34"/>
      <c r="D93" s="34"/>
      <c r="E93" s="34"/>
      <c r="F93" s="34"/>
      <c r="G93" s="34"/>
      <c r="H93" s="100">
        <v>2023</v>
      </c>
      <c r="I93" s="102">
        <f t="shared" ref="I93:I99" si="6">I92+I37</f>
        <v>35735409.07085669</v>
      </c>
      <c r="J93" s="103"/>
      <c r="K93" s="34"/>
      <c r="L93" s="34"/>
      <c r="M93" s="34"/>
    </row>
    <row r="94" spans="1:13" x14ac:dyDescent="0.3">
      <c r="A94" s="34"/>
      <c r="B94" s="34"/>
      <c r="C94" s="34"/>
      <c r="D94" s="34"/>
      <c r="E94" s="34"/>
      <c r="F94" s="34"/>
      <c r="G94" s="34"/>
      <c r="H94" s="100">
        <v>2024</v>
      </c>
      <c r="I94" s="102">
        <f t="shared" si="6"/>
        <v>53335546.975553498</v>
      </c>
      <c r="J94" s="98"/>
      <c r="K94" s="34"/>
      <c r="L94" s="34"/>
      <c r="M94" s="34"/>
    </row>
    <row r="95" spans="1:13" x14ac:dyDescent="0.3">
      <c r="A95" s="34"/>
      <c r="B95" s="34"/>
      <c r="C95" s="34"/>
      <c r="D95" s="34"/>
      <c r="E95" s="34"/>
      <c r="F95" s="34"/>
      <c r="G95" s="34"/>
      <c r="H95" s="100">
        <v>2025</v>
      </c>
      <c r="I95" s="102">
        <f t="shared" si="6"/>
        <v>70759683.501203328</v>
      </c>
      <c r="J95" s="98"/>
      <c r="K95" s="34"/>
      <c r="L95" s="34"/>
      <c r="M95" s="34"/>
    </row>
    <row r="96" spans="1:13" x14ac:dyDescent="0.3">
      <c r="A96" s="34"/>
      <c r="B96" s="34"/>
      <c r="C96" s="34"/>
      <c r="D96" s="34"/>
      <c r="E96" s="34"/>
      <c r="F96" s="34"/>
      <c r="G96" s="34"/>
      <c r="H96" s="100">
        <v>2026</v>
      </c>
      <c r="I96" s="102">
        <f t="shared" si="6"/>
        <v>88009578.661596671</v>
      </c>
      <c r="J96" s="98"/>
      <c r="K96" s="34"/>
      <c r="L96" s="34"/>
      <c r="M96" s="34"/>
    </row>
    <row r="97" spans="1:13" x14ac:dyDescent="0.3">
      <c r="A97" s="34"/>
      <c r="B97" s="34"/>
      <c r="C97" s="34"/>
      <c r="D97" s="34"/>
      <c r="E97" s="34"/>
      <c r="F97" s="34"/>
      <c r="G97" s="34"/>
      <c r="H97" s="100">
        <v>2027</v>
      </c>
      <c r="I97" s="102">
        <f t="shared" si="6"/>
        <v>105086974.87038608</v>
      </c>
      <c r="J97" s="98"/>
      <c r="K97" s="34"/>
      <c r="L97" s="34"/>
      <c r="M97" s="34"/>
    </row>
    <row r="98" spans="1:13" x14ac:dyDescent="0.3">
      <c r="A98" s="34"/>
      <c r="B98" s="34"/>
      <c r="C98" s="34"/>
      <c r="D98" s="34"/>
      <c r="E98" s="34"/>
      <c r="F98" s="34"/>
      <c r="G98" s="34"/>
      <c r="H98" s="100">
        <v>2028</v>
      </c>
      <c r="I98" s="102">
        <f t="shared" si="6"/>
        <v>121993597.1170876</v>
      </c>
      <c r="J98" s="98"/>
      <c r="K98" s="34"/>
      <c r="L98" s="34"/>
      <c r="M98" s="34"/>
    </row>
    <row r="99" spans="1:13" ht="15" thickBot="1" x14ac:dyDescent="0.35">
      <c r="A99" s="34"/>
      <c r="B99" s="34"/>
      <c r="C99" s="34"/>
      <c r="D99" s="34"/>
      <c r="E99" s="34"/>
      <c r="F99" s="34"/>
      <c r="G99" s="34"/>
      <c r="H99" s="104" t="s">
        <v>14</v>
      </c>
      <c r="I99" s="105">
        <f t="shared" si="6"/>
        <v>138731153.14132211</v>
      </c>
      <c r="J99" s="98"/>
      <c r="K99" s="34"/>
      <c r="L99" s="34"/>
      <c r="M99" s="34"/>
    </row>
    <row r="100" spans="1:13" x14ac:dyDescent="0.3">
      <c r="A100" s="34"/>
      <c r="B100" s="34"/>
      <c r="C100" s="34"/>
      <c r="D100" s="34"/>
      <c r="E100" s="34"/>
      <c r="F100" s="34"/>
      <c r="G100" s="34"/>
      <c r="H100" s="106" t="s">
        <v>45</v>
      </c>
      <c r="I100" s="101">
        <f>SUM(I92:I99)</f>
        <v>631609435.33341134</v>
      </c>
      <c r="J100" s="98"/>
      <c r="K100" s="34"/>
      <c r="L100" s="34"/>
      <c r="M100" s="34"/>
    </row>
    <row r="101" spans="1:13" x14ac:dyDescent="0.3">
      <c r="A101" s="34"/>
      <c r="B101" s="34"/>
      <c r="C101" s="34"/>
      <c r="D101" s="34"/>
      <c r="E101" s="34"/>
      <c r="F101" s="34"/>
      <c r="G101" s="34"/>
      <c r="H101" s="98"/>
      <c r="I101" s="98"/>
      <c r="J101" s="98"/>
      <c r="K101" s="34"/>
      <c r="L101" s="34"/>
      <c r="M101" s="34"/>
    </row>
    <row r="102" spans="1:13" x14ac:dyDescent="0.3">
      <c r="G102" s="34"/>
      <c r="H102" s="34"/>
      <c r="I102" s="34"/>
      <c r="J102" s="34"/>
      <c r="K102" s="34"/>
      <c r="L102" s="34"/>
      <c r="M102" s="34"/>
    </row>
    <row r="103" spans="1:13" x14ac:dyDescent="0.3">
      <c r="G103" s="34"/>
      <c r="H103" s="34"/>
      <c r="I103" s="34"/>
      <c r="J103" s="34"/>
      <c r="K103" s="34"/>
      <c r="L103" s="34"/>
      <c r="M103" s="34"/>
    </row>
    <row r="104" spans="1:13" x14ac:dyDescent="0.3">
      <c r="G104" s="34"/>
      <c r="H104" s="34"/>
      <c r="I104" s="34"/>
      <c r="J104" s="34"/>
      <c r="K104" s="34"/>
      <c r="L104" s="34"/>
      <c r="M104" s="34"/>
    </row>
    <row r="105" spans="1:13" x14ac:dyDescent="0.3">
      <c r="G105" s="34"/>
      <c r="K105" s="34"/>
      <c r="L105" s="34"/>
      <c r="M105" s="34"/>
    </row>
    <row r="106" spans="1:13" x14ac:dyDescent="0.3">
      <c r="G106" s="34"/>
      <c r="K106" s="34"/>
      <c r="L106" s="34"/>
      <c r="M106" s="34"/>
    </row>
  </sheetData>
  <sheetProtection algorithmName="SHA-512" hashValue="Lj7RHAuAA9ftxDVQxQBqS2YUXXyM3WN8cFUcyLvFK9FWHcqiuNh4B2vUh0pj5+FV/+1piZHqU2Y6GfuSpsIe3g==" saltValue="GoxSh+21aXeUWvdxwkeW9A=="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tabSelected="1" zoomScale="70" zoomScaleNormal="70" workbookViewId="0">
      <selection activeCell="O28" sqref="O28"/>
    </sheetView>
  </sheetViews>
  <sheetFormatPr defaultRowHeight="14.4" x14ac:dyDescent="0.3"/>
  <cols>
    <col min="2" max="2" width="18.88671875" customWidth="1"/>
    <col min="3" max="3" width="19.88671875" customWidth="1"/>
    <col min="4" max="4" width="8.88671875" customWidth="1"/>
    <col min="5" max="5" width="10.109375" customWidth="1"/>
    <col min="8" max="8" width="15.44140625" customWidth="1"/>
    <col min="9" max="9" width="17.5546875" customWidth="1"/>
    <col min="10" max="10" width="18.109375" customWidth="1"/>
    <col min="11" max="11" width="12" customWidth="1"/>
    <col min="12" max="12" width="12.88671875" customWidth="1"/>
    <col min="14" max="14" width="12.88671875" customWidth="1"/>
    <col min="15" max="15" width="20.44140625" customWidth="1"/>
    <col min="16" max="16" width="23.21875" customWidth="1"/>
  </cols>
  <sheetData>
    <row r="1" spans="1:19" ht="18" x14ac:dyDescent="0.35">
      <c r="A1" s="8" t="s">
        <v>57</v>
      </c>
      <c r="B1" s="8"/>
    </row>
    <row r="2" spans="1:19" x14ac:dyDescent="0.3">
      <c r="A2" s="34" t="s">
        <v>58</v>
      </c>
      <c r="B2" s="34"/>
    </row>
    <row r="3" spans="1:19" s="35" customFormat="1" ht="15" thickBot="1" x14ac:dyDescent="0.35">
      <c r="A3" s="35" t="s">
        <v>40</v>
      </c>
    </row>
    <row r="5" spans="1:19" s="34" customFormat="1" ht="15" thickBot="1" x14ac:dyDescent="0.35">
      <c r="A5" s="34" t="s">
        <v>39</v>
      </c>
    </row>
    <row r="6" spans="1:19" ht="16.2" thickBot="1" x14ac:dyDescent="0.35">
      <c r="A6" s="44"/>
      <c r="B6" s="45"/>
      <c r="C6" s="45"/>
      <c r="D6" s="45"/>
      <c r="E6" s="46"/>
      <c r="G6" s="62"/>
      <c r="H6" s="63"/>
      <c r="I6" s="63"/>
      <c r="J6" s="63"/>
      <c r="K6" s="63"/>
      <c r="L6" s="63"/>
      <c r="M6" s="63"/>
      <c r="N6" s="63"/>
      <c r="O6" s="45"/>
      <c r="P6" s="45"/>
      <c r="Q6" s="46"/>
    </row>
    <row r="7" spans="1:19" ht="16.2" thickBot="1" x14ac:dyDescent="0.35">
      <c r="A7" s="47" t="s">
        <v>1</v>
      </c>
      <c r="B7" s="26"/>
      <c r="C7" s="107">
        <f>'1 pct. g.krav'!H8</f>
        <v>192559840.61186218</v>
      </c>
      <c r="D7" s="25"/>
      <c r="E7" s="48"/>
      <c r="G7" s="54" t="s">
        <v>35</v>
      </c>
      <c r="H7" s="64"/>
      <c r="I7" s="64"/>
      <c r="J7" s="64"/>
      <c r="K7" s="64"/>
      <c r="L7" s="64"/>
      <c r="M7" s="64"/>
      <c r="N7" s="64"/>
      <c r="O7" s="25"/>
      <c r="P7" s="25"/>
      <c r="Q7" s="48"/>
      <c r="R7" s="34"/>
      <c r="S7" s="34"/>
    </row>
    <row r="8" spans="1:19" x14ac:dyDescent="0.3">
      <c r="A8" s="49"/>
      <c r="B8" s="25"/>
      <c r="C8" s="25"/>
      <c r="D8" s="25"/>
      <c r="E8" s="48"/>
      <c r="G8" s="49"/>
      <c r="H8" s="25"/>
      <c r="I8" s="25"/>
      <c r="J8" s="25"/>
      <c r="K8" s="25"/>
      <c r="L8" s="25"/>
      <c r="M8" s="25"/>
      <c r="N8" s="25"/>
      <c r="O8" s="25"/>
      <c r="P8" s="25"/>
      <c r="Q8" s="48"/>
    </row>
    <row r="9" spans="1:19" x14ac:dyDescent="0.3">
      <c r="A9" s="49"/>
      <c r="B9" s="25"/>
      <c r="C9" s="25"/>
      <c r="D9" s="25"/>
      <c r="E9" s="48"/>
      <c r="G9" s="49"/>
      <c r="H9" s="25" t="s">
        <v>60</v>
      </c>
      <c r="I9" s="25"/>
      <c r="J9" s="25"/>
      <c r="K9" s="25"/>
      <c r="L9" s="25"/>
      <c r="M9" s="25"/>
      <c r="N9" s="25" t="s">
        <v>28</v>
      </c>
      <c r="O9" s="25"/>
      <c r="P9" s="25"/>
      <c r="Q9" s="48"/>
    </row>
    <row r="10" spans="1:19" x14ac:dyDescent="0.3">
      <c r="A10" s="49"/>
      <c r="B10" s="26" t="s">
        <v>17</v>
      </c>
      <c r="C10" s="26"/>
      <c r="D10" s="25"/>
      <c r="E10" s="48"/>
      <c r="G10" s="49"/>
      <c r="H10" s="26" t="s">
        <v>25</v>
      </c>
      <c r="I10" s="26" t="s">
        <v>26</v>
      </c>
      <c r="J10" s="26" t="s">
        <v>5</v>
      </c>
      <c r="K10" s="26"/>
      <c r="L10" s="25"/>
      <c r="M10" s="25"/>
      <c r="N10" s="26" t="s">
        <v>27</v>
      </c>
      <c r="O10" s="26" t="s">
        <v>26</v>
      </c>
      <c r="P10" s="26" t="s">
        <v>5</v>
      </c>
      <c r="Q10" s="51"/>
    </row>
    <row r="11" spans="1:19" ht="15" thickBot="1" x14ac:dyDescent="0.35">
      <c r="A11" s="49"/>
      <c r="B11" s="25"/>
      <c r="C11" s="50" t="s">
        <v>10</v>
      </c>
      <c r="D11" s="50" t="s">
        <v>13</v>
      </c>
      <c r="E11" s="48"/>
      <c r="G11" s="47">
        <v>2022</v>
      </c>
      <c r="H11" s="25"/>
      <c r="I11" s="65">
        <f>C19*D12</f>
        <v>20054106.056204196</v>
      </c>
      <c r="J11" s="66">
        <f>(C19-I11)</f>
        <v>80216424.224816769</v>
      </c>
      <c r="K11" s="25"/>
      <c r="L11" s="25"/>
      <c r="M11" s="26">
        <v>2022</v>
      </c>
      <c r="N11" s="25"/>
      <c r="O11" s="65">
        <f>$C$12*C18</f>
        <v>2307232.7582710288</v>
      </c>
      <c r="P11" s="67">
        <f>(C18-O11)</f>
        <v>89982077.57257013</v>
      </c>
      <c r="Q11" s="48"/>
    </row>
    <row r="12" spans="1:19" x14ac:dyDescent="0.3">
      <c r="A12" s="68" t="s">
        <v>11</v>
      </c>
      <c r="B12" s="50"/>
      <c r="C12" s="110">
        <f>'1 pct. g.krav'!E24</f>
        <v>2.5000000000000001E-2</v>
      </c>
      <c r="D12" s="111">
        <f>'1 pct. g.krav'!F24</f>
        <v>0.2</v>
      </c>
      <c r="E12" s="48"/>
      <c r="G12" s="47">
        <v>2023</v>
      </c>
      <c r="H12" s="25"/>
      <c r="I12" s="65">
        <f>J11*$D$12</f>
        <v>16043284.844963355</v>
      </c>
      <c r="J12" s="66">
        <f t="shared" ref="J12:J18" si="0">(J11-I12)</f>
        <v>64173139.379853413</v>
      </c>
      <c r="K12" s="25"/>
      <c r="L12" s="25"/>
      <c r="M12" s="26">
        <v>2023</v>
      </c>
      <c r="N12" s="25"/>
      <c r="O12" s="65">
        <f>$C$12*P11</f>
        <v>2249551.9393142532</v>
      </c>
      <c r="P12" s="67">
        <f t="shared" ref="P12:P18" si="1">(P11-O12)</f>
        <v>87732525.633255884</v>
      </c>
      <c r="Q12" s="48"/>
    </row>
    <row r="13" spans="1:19" ht="15" thickBot="1" x14ac:dyDescent="0.35">
      <c r="A13" s="68" t="s">
        <v>12</v>
      </c>
      <c r="B13" s="50"/>
      <c r="C13" s="81">
        <f>'1 pct. g.krav'!E25</f>
        <v>0.47927600084000016</v>
      </c>
      <c r="D13" s="82">
        <f>'1 pct. g.krav'!F25</f>
        <v>0.52072399915999956</v>
      </c>
      <c r="E13" s="48"/>
      <c r="G13" s="47">
        <v>2024</v>
      </c>
      <c r="H13" s="25"/>
      <c r="I13" s="65">
        <f>J12*$D$12</f>
        <v>12834627.875970684</v>
      </c>
      <c r="J13" s="66">
        <f t="shared" si="0"/>
        <v>51338511.503882729</v>
      </c>
      <c r="K13" s="25"/>
      <c r="L13" s="25"/>
      <c r="M13" s="26">
        <v>2024</v>
      </c>
      <c r="N13" s="25"/>
      <c r="O13" s="65">
        <f t="shared" ref="O13:O17" si="2">$C$12*P12</f>
        <v>2193313.1408313974</v>
      </c>
      <c r="P13" s="67">
        <f t="shared" si="1"/>
        <v>85539212.492424488</v>
      </c>
      <c r="Q13" s="48"/>
    </row>
    <row r="14" spans="1:19" x14ac:dyDescent="0.3">
      <c r="A14" s="49"/>
      <c r="B14" s="25"/>
      <c r="C14" s="25"/>
      <c r="D14" s="25"/>
      <c r="E14" s="48"/>
      <c r="G14" s="47">
        <v>2025</v>
      </c>
      <c r="H14" s="25"/>
      <c r="I14" s="65">
        <f t="shared" ref="I14:I17" si="3">J13*$D$12</f>
        <v>10267702.300776547</v>
      </c>
      <c r="J14" s="66">
        <f t="shared" si="0"/>
        <v>41070809.20310618</v>
      </c>
      <c r="K14" s="25"/>
      <c r="L14" s="25"/>
      <c r="M14" s="26">
        <v>2025</v>
      </c>
      <c r="N14" s="25"/>
      <c r="O14" s="65">
        <f t="shared" si="2"/>
        <v>2138480.3123106123</v>
      </c>
      <c r="P14" s="67">
        <f t="shared" si="1"/>
        <v>83400732.180113882</v>
      </c>
      <c r="Q14" s="48"/>
    </row>
    <row r="15" spans="1:19" x14ac:dyDescent="0.3">
      <c r="A15" s="49"/>
      <c r="B15" s="25"/>
      <c r="C15" s="25"/>
      <c r="D15" s="25"/>
      <c r="E15" s="48"/>
      <c r="G15" s="47">
        <v>2026</v>
      </c>
      <c r="H15" s="25"/>
      <c r="I15" s="65">
        <f t="shared" si="3"/>
        <v>8214161.8406212367</v>
      </c>
      <c r="J15" s="66">
        <f t="shared" si="0"/>
        <v>32856647.362484943</v>
      </c>
      <c r="K15" s="25"/>
      <c r="L15" s="25"/>
      <c r="M15" s="26">
        <v>2026</v>
      </c>
      <c r="N15" s="25"/>
      <c r="O15" s="65">
        <f t="shared" si="2"/>
        <v>2085018.3045028471</v>
      </c>
      <c r="P15" s="67">
        <f t="shared" si="1"/>
        <v>81315713.875611037</v>
      </c>
      <c r="Q15" s="48"/>
    </row>
    <row r="16" spans="1:19" x14ac:dyDescent="0.3">
      <c r="A16" s="47" t="s">
        <v>32</v>
      </c>
      <c r="B16" s="26"/>
      <c r="C16" s="26"/>
      <c r="D16" s="26"/>
      <c r="E16" s="51"/>
      <c r="G16" s="47">
        <v>2027</v>
      </c>
      <c r="H16" s="25"/>
      <c r="I16" s="65">
        <f t="shared" si="3"/>
        <v>6571329.4724969892</v>
      </c>
      <c r="J16" s="66">
        <f t="shared" si="0"/>
        <v>26285317.889987953</v>
      </c>
      <c r="K16" s="25"/>
      <c r="L16" s="25"/>
      <c r="M16" s="26">
        <v>2027</v>
      </c>
      <c r="N16" s="25"/>
      <c r="O16" s="65">
        <f t="shared" si="2"/>
        <v>2032892.8468902761</v>
      </c>
      <c r="P16" s="67">
        <f t="shared" si="1"/>
        <v>79282821.028720766</v>
      </c>
      <c r="Q16" s="48"/>
    </row>
    <row r="17" spans="1:18" ht="15" thickBot="1" x14ac:dyDescent="0.35">
      <c r="A17" s="49"/>
      <c r="B17" s="25"/>
      <c r="C17" s="25"/>
      <c r="D17" s="25"/>
      <c r="E17" s="48"/>
      <c r="G17" s="47">
        <v>2028</v>
      </c>
      <c r="H17" s="25"/>
      <c r="I17" s="65">
        <f t="shared" si="3"/>
        <v>5257063.5779975913</v>
      </c>
      <c r="J17" s="66">
        <f t="shared" si="0"/>
        <v>21028254.311990362</v>
      </c>
      <c r="K17" s="25"/>
      <c r="L17" s="25"/>
      <c r="M17" s="26">
        <v>2028</v>
      </c>
      <c r="N17" s="25"/>
      <c r="O17" s="65">
        <f t="shared" si="2"/>
        <v>1982070.5257180193</v>
      </c>
      <c r="P17" s="67">
        <f t="shared" si="1"/>
        <v>77300750.503002748</v>
      </c>
      <c r="Q17" s="48"/>
    </row>
    <row r="18" spans="1:18" x14ac:dyDescent="0.3">
      <c r="A18" s="49"/>
      <c r="B18" s="50" t="s">
        <v>10</v>
      </c>
      <c r="C18" s="108">
        <f>C7*C13</f>
        <v>92289310.330841154</v>
      </c>
      <c r="D18" s="25"/>
      <c r="E18" s="48"/>
      <c r="G18" s="47" t="s">
        <v>14</v>
      </c>
      <c r="H18" s="25"/>
      <c r="I18" s="65">
        <f>J17*$D$12</f>
        <v>4205650.8623980721</v>
      </c>
      <c r="J18" s="66">
        <f t="shared" si="0"/>
        <v>16822603.449592289</v>
      </c>
      <c r="K18" s="25"/>
      <c r="L18" s="25"/>
      <c r="M18" s="26" t="s">
        <v>14</v>
      </c>
      <c r="N18" s="25"/>
      <c r="O18" s="65">
        <f>$C$12*P17</f>
        <v>1932518.7625750687</v>
      </c>
      <c r="P18" s="67">
        <f t="shared" si="1"/>
        <v>75368231.740427673</v>
      </c>
      <c r="Q18" s="48"/>
    </row>
    <row r="19" spans="1:18" ht="15" thickBot="1" x14ac:dyDescent="0.35">
      <c r="A19" s="49"/>
      <c r="B19" s="50" t="s">
        <v>13</v>
      </c>
      <c r="C19" s="109">
        <f>C7*D13</f>
        <v>100270530.28102097</v>
      </c>
      <c r="D19" s="25"/>
      <c r="E19" s="48"/>
      <c r="G19" s="49"/>
      <c r="H19" s="25"/>
      <c r="I19" s="25"/>
      <c r="J19" s="25"/>
      <c r="K19" s="25"/>
      <c r="L19" s="25"/>
      <c r="M19" s="25"/>
      <c r="N19" s="25"/>
      <c r="O19" s="25"/>
      <c r="P19" s="25"/>
      <c r="Q19" s="48"/>
    </row>
    <row r="20" spans="1:18" ht="15" thickBot="1" x14ac:dyDescent="0.35">
      <c r="A20" s="52"/>
      <c r="B20" s="35"/>
      <c r="C20" s="35"/>
      <c r="D20" s="35"/>
      <c r="E20" s="53"/>
      <c r="G20" s="49"/>
      <c r="H20" s="25"/>
      <c r="I20" s="25"/>
      <c r="J20" s="25"/>
      <c r="K20" s="25"/>
      <c r="L20" s="25"/>
      <c r="M20" s="25"/>
      <c r="N20" s="25"/>
      <c r="O20" s="25"/>
      <c r="P20" s="25"/>
      <c r="Q20" s="48"/>
    </row>
    <row r="21" spans="1:18" x14ac:dyDescent="0.3">
      <c r="A21" s="26"/>
      <c r="B21" s="26"/>
      <c r="C21" s="26"/>
      <c r="D21" s="25"/>
      <c r="E21" s="45"/>
      <c r="F21" s="48"/>
      <c r="G21" s="49" t="s">
        <v>36</v>
      </c>
      <c r="H21" s="25"/>
      <c r="I21" s="25"/>
      <c r="J21" s="25"/>
      <c r="K21" s="25"/>
      <c r="L21" s="25"/>
      <c r="M21" s="25"/>
      <c r="N21" s="25"/>
      <c r="O21" s="25"/>
      <c r="P21" s="25"/>
      <c r="Q21" s="48"/>
    </row>
    <row r="22" spans="1:18" x14ac:dyDescent="0.3">
      <c r="A22" s="25"/>
      <c r="B22" s="25"/>
      <c r="C22" s="25"/>
      <c r="D22" s="25"/>
      <c r="E22" s="25"/>
      <c r="G22" s="49"/>
      <c r="H22" s="25"/>
      <c r="I22" s="25"/>
      <c r="J22" s="25"/>
      <c r="K22" s="25"/>
      <c r="L22" s="25"/>
      <c r="M22" s="25"/>
      <c r="N22" s="25"/>
      <c r="O22" s="25"/>
      <c r="P22" s="25"/>
      <c r="Q22" s="48"/>
    </row>
    <row r="23" spans="1:18" x14ac:dyDescent="0.3">
      <c r="A23" s="25"/>
      <c r="B23" s="25"/>
      <c r="C23" s="25"/>
      <c r="D23" s="25"/>
      <c r="E23" s="25"/>
      <c r="G23" s="49"/>
      <c r="H23" s="26" t="s">
        <v>25</v>
      </c>
      <c r="I23" s="26" t="s">
        <v>28</v>
      </c>
      <c r="J23" s="26" t="s">
        <v>29</v>
      </c>
      <c r="K23" s="26" t="s">
        <v>30</v>
      </c>
      <c r="L23" s="26" t="s">
        <v>31</v>
      </c>
      <c r="M23" s="26"/>
      <c r="N23" s="25"/>
      <c r="O23" s="25"/>
      <c r="P23" s="25"/>
      <c r="Q23" s="48"/>
    </row>
    <row r="24" spans="1:18" s="34" customFormat="1" x14ac:dyDescent="0.3">
      <c r="A24" s="25"/>
      <c r="B24" s="25"/>
      <c r="C24" s="25"/>
      <c r="D24" s="25"/>
      <c r="E24" s="25"/>
      <c r="G24" s="47">
        <v>2022</v>
      </c>
      <c r="H24" s="67">
        <f t="shared" ref="H24:H31" si="4">J11</f>
        <v>80216424.224816769</v>
      </c>
      <c r="I24" s="67">
        <f t="shared" ref="I24:I31" si="5">P11</f>
        <v>89982077.57257013</v>
      </c>
      <c r="J24" s="61">
        <f>H24+I24</f>
        <v>170198501.79738688</v>
      </c>
      <c r="K24" s="25">
        <f>H24/J24</f>
        <v>0.47131098909619401</v>
      </c>
      <c r="L24" s="25">
        <f>I24/J24</f>
        <v>0.52868901090380604</v>
      </c>
      <c r="M24" s="25"/>
      <c r="N24" s="61"/>
      <c r="O24" s="61"/>
      <c r="P24" s="61"/>
      <c r="Q24" s="48"/>
    </row>
    <row r="25" spans="1:18" x14ac:dyDescent="0.3">
      <c r="A25" s="25"/>
      <c r="B25" s="25"/>
      <c r="C25" s="25"/>
      <c r="D25" s="25"/>
      <c r="E25" s="25"/>
      <c r="G25" s="47">
        <v>2023</v>
      </c>
      <c r="H25" s="67">
        <f t="shared" si="4"/>
        <v>64173139.379853413</v>
      </c>
      <c r="I25" s="67">
        <f t="shared" si="5"/>
        <v>87732525.633255884</v>
      </c>
      <c r="J25" s="61">
        <f t="shared" ref="J25:J31" si="6">H25+I25</f>
        <v>151905665.0131093</v>
      </c>
      <c r="K25" s="25">
        <f t="shared" ref="K25:K31" si="7">H25/J25</f>
        <v>0.42245389185660281</v>
      </c>
      <c r="L25" s="25">
        <f t="shared" ref="L25:L31" si="8">I25/J25</f>
        <v>0.57754610814339713</v>
      </c>
      <c r="M25" s="25"/>
      <c r="N25" s="61"/>
      <c r="O25" s="61"/>
      <c r="P25" s="61"/>
      <c r="Q25" s="48"/>
    </row>
    <row r="26" spans="1:18" x14ac:dyDescent="0.3">
      <c r="A26" s="25"/>
      <c r="B26" s="25"/>
      <c r="C26" s="25"/>
      <c r="D26" s="25"/>
      <c r="E26" s="25"/>
      <c r="G26" s="47">
        <v>2024</v>
      </c>
      <c r="H26" s="67">
        <f t="shared" si="4"/>
        <v>51338511.503882729</v>
      </c>
      <c r="I26" s="67">
        <f t="shared" si="5"/>
        <v>85539212.492424488</v>
      </c>
      <c r="J26" s="61">
        <f t="shared" si="6"/>
        <v>136877723.99630722</v>
      </c>
      <c r="K26" s="25">
        <f t="shared" si="7"/>
        <v>0.37506841876818298</v>
      </c>
      <c r="L26" s="25">
        <f t="shared" si="8"/>
        <v>0.62493158123181691</v>
      </c>
      <c r="M26" s="25"/>
      <c r="N26" s="61"/>
      <c r="O26" s="61"/>
      <c r="P26" s="61"/>
      <c r="Q26" s="48"/>
    </row>
    <row r="27" spans="1:18" x14ac:dyDescent="0.3">
      <c r="A27" s="25"/>
      <c r="B27" s="25"/>
      <c r="C27" s="25"/>
      <c r="D27" s="25"/>
      <c r="E27" s="25"/>
      <c r="G27" s="47">
        <v>2025</v>
      </c>
      <c r="H27" s="67">
        <f t="shared" si="4"/>
        <v>41070809.20310618</v>
      </c>
      <c r="I27" s="67">
        <f t="shared" si="5"/>
        <v>83400732.180113882</v>
      </c>
      <c r="J27" s="61">
        <f t="shared" si="6"/>
        <v>124471541.38322006</v>
      </c>
      <c r="K27" s="25">
        <f t="shared" si="7"/>
        <v>0.32996144135998395</v>
      </c>
      <c r="L27" s="25">
        <f t="shared" si="8"/>
        <v>0.67003855864001605</v>
      </c>
      <c r="M27" s="25"/>
      <c r="N27" s="61"/>
      <c r="O27" s="61"/>
      <c r="P27" s="61"/>
      <c r="Q27" s="48"/>
      <c r="R27" s="34"/>
    </row>
    <row r="28" spans="1:18" x14ac:dyDescent="0.3">
      <c r="G28" s="47">
        <v>2026</v>
      </c>
      <c r="H28" s="67">
        <f t="shared" si="4"/>
        <v>32856647.362484943</v>
      </c>
      <c r="I28" s="67">
        <f t="shared" si="5"/>
        <v>81315713.875611037</v>
      </c>
      <c r="J28" s="61">
        <f t="shared" si="6"/>
        <v>114172361.23809598</v>
      </c>
      <c r="K28" s="25">
        <f t="shared" si="7"/>
        <v>0.28778109698515753</v>
      </c>
      <c r="L28" s="25">
        <f t="shared" si="8"/>
        <v>0.71221890301484236</v>
      </c>
      <c r="M28" s="25"/>
      <c r="N28" s="61"/>
      <c r="O28" s="61"/>
      <c r="P28" s="61"/>
      <c r="Q28" s="48"/>
      <c r="R28" s="34"/>
    </row>
    <row r="29" spans="1:18" x14ac:dyDescent="0.3">
      <c r="G29" s="47">
        <v>2027</v>
      </c>
      <c r="H29" s="67">
        <f t="shared" si="4"/>
        <v>26285317.889987953</v>
      </c>
      <c r="I29" s="67">
        <f t="shared" si="5"/>
        <v>79282821.028720766</v>
      </c>
      <c r="J29" s="61">
        <f t="shared" si="6"/>
        <v>105568138.91870871</v>
      </c>
      <c r="K29" s="25">
        <f t="shared" si="7"/>
        <v>0.24898911886879618</v>
      </c>
      <c r="L29" s="25">
        <f t="shared" si="8"/>
        <v>0.75101088113120384</v>
      </c>
      <c r="M29" s="25"/>
      <c r="N29" s="61"/>
      <c r="O29" s="61"/>
      <c r="P29" s="61"/>
      <c r="Q29" s="48"/>
      <c r="R29" s="34"/>
    </row>
    <row r="30" spans="1:18" x14ac:dyDescent="0.3">
      <c r="G30" s="47">
        <v>2028</v>
      </c>
      <c r="H30" s="67">
        <f t="shared" si="4"/>
        <v>21028254.311990362</v>
      </c>
      <c r="I30" s="67">
        <f t="shared" si="5"/>
        <v>77300750.503002748</v>
      </c>
      <c r="J30" s="61">
        <f t="shared" si="6"/>
        <v>98329004.814993113</v>
      </c>
      <c r="K30" s="25">
        <f t="shared" si="7"/>
        <v>0.21385606771425386</v>
      </c>
      <c r="L30" s="25">
        <f t="shared" si="8"/>
        <v>0.78614393228574608</v>
      </c>
      <c r="M30" s="25"/>
      <c r="N30" s="61"/>
      <c r="O30" s="61"/>
      <c r="P30" s="61"/>
      <c r="Q30" s="48"/>
      <c r="R30" s="34"/>
    </row>
    <row r="31" spans="1:18" x14ac:dyDescent="0.3">
      <c r="G31" s="47" t="s">
        <v>14</v>
      </c>
      <c r="H31" s="67">
        <f t="shared" si="4"/>
        <v>16822603.449592289</v>
      </c>
      <c r="I31" s="67">
        <f t="shared" si="5"/>
        <v>75368231.740427673</v>
      </c>
      <c r="J31" s="61">
        <f t="shared" si="6"/>
        <v>92190835.190019965</v>
      </c>
      <c r="K31" s="25">
        <f t="shared" si="7"/>
        <v>0.18247587642435639</v>
      </c>
      <c r="L31" s="25">
        <f t="shared" si="8"/>
        <v>0.81752412357564364</v>
      </c>
      <c r="M31" s="25"/>
      <c r="N31" s="61"/>
      <c r="O31" s="61"/>
      <c r="P31" s="61"/>
      <c r="Q31" s="48"/>
      <c r="R31" s="34"/>
    </row>
    <row r="32" spans="1:18" ht="15" thickBot="1" x14ac:dyDescent="0.35">
      <c r="G32" s="52"/>
      <c r="H32" s="35"/>
      <c r="I32" s="35"/>
      <c r="J32" s="35"/>
      <c r="K32" s="35"/>
      <c r="L32" s="35"/>
      <c r="M32" s="35"/>
      <c r="N32" s="35"/>
      <c r="O32" s="35"/>
      <c r="P32" s="35"/>
      <c r="Q32" s="53"/>
      <c r="R32" s="34"/>
    </row>
    <row r="33" spans="1:18" x14ac:dyDescent="0.3">
      <c r="G33" s="25"/>
      <c r="H33" s="25"/>
      <c r="I33" s="25"/>
      <c r="J33" s="25"/>
      <c r="K33" s="25"/>
      <c r="L33" s="25"/>
      <c r="M33" s="25"/>
      <c r="N33" s="25"/>
      <c r="O33" s="25"/>
      <c r="P33" s="25"/>
      <c r="Q33" s="25"/>
      <c r="R33" s="34"/>
    </row>
    <row r="34" spans="1:18" s="34" customFormat="1" x14ac:dyDescent="0.3">
      <c r="G34" s="25"/>
      <c r="H34" s="25"/>
      <c r="I34" s="25"/>
      <c r="J34" s="25"/>
      <c r="K34" s="25"/>
      <c r="L34" s="25"/>
      <c r="M34" s="25"/>
      <c r="N34" s="25"/>
      <c r="O34" s="25"/>
      <c r="P34" s="25"/>
      <c r="Q34" s="25"/>
    </row>
    <row r="35" spans="1:18" x14ac:dyDescent="0.3">
      <c r="G35" s="26"/>
      <c r="H35" s="34"/>
      <c r="I35" s="34"/>
      <c r="J35" s="27"/>
      <c r="K35" s="25"/>
      <c r="L35" s="25"/>
      <c r="M35" s="25"/>
      <c r="N35" s="25"/>
      <c r="O35" s="25"/>
      <c r="P35" s="25"/>
    </row>
    <row r="36" spans="1:18" ht="15" thickBot="1" x14ac:dyDescent="0.35">
      <c r="H36" s="34"/>
      <c r="I36" s="34"/>
    </row>
    <row r="37" spans="1:18" x14ac:dyDescent="0.3">
      <c r="E37" s="44"/>
      <c r="F37" s="45"/>
      <c r="G37" s="45"/>
      <c r="H37" s="45"/>
      <c r="I37" s="45"/>
      <c r="J37" s="45"/>
      <c r="K37" s="45"/>
      <c r="L37" s="45"/>
      <c r="M37" s="45"/>
      <c r="N37" s="45"/>
      <c r="O37" s="45"/>
      <c r="P37" s="45"/>
      <c r="Q37" s="45"/>
      <c r="R37" s="46"/>
    </row>
    <row r="38" spans="1:18" ht="15.6" x14ac:dyDescent="0.3">
      <c r="E38" s="54" t="s">
        <v>59</v>
      </c>
      <c r="F38" s="25"/>
      <c r="G38" s="25"/>
      <c r="H38" s="25"/>
      <c r="I38" s="25"/>
      <c r="J38" s="25"/>
      <c r="K38" s="25"/>
      <c r="L38" s="25"/>
      <c r="M38" s="25"/>
      <c r="N38" s="25"/>
      <c r="O38" s="25"/>
      <c r="P38" s="25"/>
      <c r="Q38" s="25"/>
      <c r="R38" s="48"/>
    </row>
    <row r="39" spans="1:18" x14ac:dyDescent="0.3">
      <c r="E39" s="49"/>
      <c r="F39" s="25"/>
      <c r="G39" s="25"/>
      <c r="H39" s="25"/>
      <c r="I39" s="25"/>
      <c r="J39" s="25"/>
      <c r="K39" s="25"/>
      <c r="L39" s="25"/>
      <c r="M39" s="25"/>
      <c r="N39" s="25"/>
      <c r="O39" s="25"/>
      <c r="P39" s="25"/>
      <c r="Q39" s="25"/>
      <c r="R39" s="48"/>
    </row>
    <row r="40" spans="1:18" x14ac:dyDescent="0.3">
      <c r="E40" s="49"/>
      <c r="F40" s="25"/>
      <c r="G40" s="25" t="s">
        <v>33</v>
      </c>
      <c r="H40" s="25"/>
      <c r="I40" s="25"/>
      <c r="J40" s="25"/>
      <c r="K40" s="25"/>
      <c r="L40" s="25"/>
      <c r="M40" s="25"/>
      <c r="N40" s="25"/>
      <c r="O40" s="25"/>
      <c r="P40" s="25"/>
      <c r="Q40" s="25"/>
      <c r="R40" s="48"/>
    </row>
    <row r="41" spans="1:18" x14ac:dyDescent="0.3">
      <c r="A41" s="34"/>
      <c r="B41" s="34"/>
      <c r="C41" s="34"/>
      <c r="D41" s="34"/>
      <c r="E41" s="49"/>
      <c r="F41" s="25"/>
      <c r="G41" s="25"/>
      <c r="H41" s="55"/>
      <c r="I41" s="55"/>
      <c r="J41" s="114"/>
      <c r="K41" s="114"/>
      <c r="L41" s="25"/>
      <c r="M41" s="25"/>
      <c r="N41" s="25"/>
      <c r="O41" s="25"/>
      <c r="P41" s="25"/>
      <c r="Q41" s="25"/>
      <c r="R41" s="48"/>
    </row>
    <row r="42" spans="1:18" s="34" customFormat="1" x14ac:dyDescent="0.3">
      <c r="E42" s="49"/>
      <c r="F42" s="25"/>
      <c r="G42" s="25"/>
      <c r="H42" s="55" t="s">
        <v>30</v>
      </c>
      <c r="I42" s="55" t="s">
        <v>31</v>
      </c>
      <c r="J42" s="114"/>
      <c r="K42" s="114"/>
      <c r="L42" s="25"/>
      <c r="M42" s="25"/>
      <c r="N42" s="25"/>
      <c r="O42" s="25"/>
      <c r="P42" s="25"/>
      <c r="Q42" s="25"/>
      <c r="R42" s="48"/>
    </row>
    <row r="43" spans="1:18" s="34" customFormat="1" x14ac:dyDescent="0.3">
      <c r="E43" s="49"/>
      <c r="F43" s="25"/>
      <c r="G43" s="26">
        <v>2022</v>
      </c>
      <c r="H43" s="56">
        <f t="shared" ref="H43:I50" si="9">K24</f>
        <v>0.47131098909619401</v>
      </c>
      <c r="I43" s="56">
        <f t="shared" si="9"/>
        <v>0.52868901090380604</v>
      </c>
      <c r="J43" s="115"/>
      <c r="K43" s="115"/>
      <c r="L43" s="25"/>
      <c r="M43" s="25"/>
      <c r="N43" s="25"/>
      <c r="O43" s="25"/>
      <c r="P43" s="25"/>
      <c r="Q43" s="25"/>
      <c r="R43" s="48"/>
    </row>
    <row r="44" spans="1:18" s="34" customFormat="1" x14ac:dyDescent="0.3">
      <c r="A44"/>
      <c r="B44"/>
      <c r="C44"/>
      <c r="D44"/>
      <c r="E44" s="49"/>
      <c r="F44" s="25"/>
      <c r="G44" s="26">
        <v>2023</v>
      </c>
      <c r="H44" s="56">
        <f t="shared" si="9"/>
        <v>0.42245389185660281</v>
      </c>
      <c r="I44" s="56">
        <f t="shared" si="9"/>
        <v>0.57754610814339713</v>
      </c>
      <c r="J44" s="115"/>
      <c r="K44" s="115"/>
      <c r="L44" s="25"/>
      <c r="M44" s="25"/>
      <c r="N44" s="25"/>
      <c r="O44" s="25"/>
      <c r="P44" s="25"/>
      <c r="Q44" s="25"/>
      <c r="R44" s="48"/>
    </row>
    <row r="45" spans="1:18" x14ac:dyDescent="0.3">
      <c r="E45" s="49"/>
      <c r="F45" s="25"/>
      <c r="G45" s="26">
        <v>2024</v>
      </c>
      <c r="H45" s="56">
        <f t="shared" si="9"/>
        <v>0.37506841876818298</v>
      </c>
      <c r="I45" s="56">
        <f t="shared" si="9"/>
        <v>0.62493158123181691</v>
      </c>
      <c r="J45" s="115"/>
      <c r="K45" s="115"/>
      <c r="L45" s="25"/>
      <c r="M45" s="25"/>
      <c r="N45" s="25"/>
      <c r="O45" s="25"/>
      <c r="P45" s="25"/>
      <c r="Q45" s="25"/>
      <c r="R45" s="48"/>
    </row>
    <row r="46" spans="1:18" x14ac:dyDescent="0.3">
      <c r="E46" s="49"/>
      <c r="F46" s="25"/>
      <c r="G46" s="26">
        <v>2025</v>
      </c>
      <c r="H46" s="56">
        <f t="shared" si="9"/>
        <v>0.32996144135998395</v>
      </c>
      <c r="I46" s="56">
        <f t="shared" si="9"/>
        <v>0.67003855864001605</v>
      </c>
      <c r="J46" s="115"/>
      <c r="K46" s="115"/>
      <c r="L46" s="25"/>
      <c r="M46" s="25"/>
      <c r="N46" s="25"/>
      <c r="O46" s="25"/>
      <c r="P46" s="25"/>
      <c r="Q46" s="25"/>
      <c r="R46" s="48"/>
    </row>
    <row r="47" spans="1:18" x14ac:dyDescent="0.3">
      <c r="E47" s="49"/>
      <c r="F47" s="25"/>
      <c r="G47" s="26">
        <v>2026</v>
      </c>
      <c r="H47" s="56">
        <f t="shared" si="9"/>
        <v>0.28778109698515753</v>
      </c>
      <c r="I47" s="56">
        <f t="shared" si="9"/>
        <v>0.71221890301484236</v>
      </c>
      <c r="J47" s="115"/>
      <c r="K47" s="115"/>
      <c r="L47" s="25"/>
      <c r="M47" s="25"/>
      <c r="N47" s="25"/>
      <c r="O47" s="25"/>
      <c r="P47" s="25"/>
      <c r="Q47" s="25"/>
      <c r="R47" s="48"/>
    </row>
    <row r="48" spans="1:18" x14ac:dyDescent="0.3">
      <c r="E48" s="49"/>
      <c r="F48" s="25"/>
      <c r="G48" s="26">
        <v>2027</v>
      </c>
      <c r="H48" s="56">
        <f t="shared" si="9"/>
        <v>0.24898911886879618</v>
      </c>
      <c r="I48" s="56">
        <f t="shared" si="9"/>
        <v>0.75101088113120384</v>
      </c>
      <c r="J48" s="115"/>
      <c r="K48" s="115"/>
      <c r="L48" s="25"/>
      <c r="M48" s="25"/>
      <c r="N48" s="25"/>
      <c r="O48" s="25"/>
      <c r="P48" s="25"/>
      <c r="Q48" s="25"/>
      <c r="R48" s="48"/>
    </row>
    <row r="49" spans="5:20" x14ac:dyDescent="0.3">
      <c r="E49" s="49"/>
      <c r="F49" s="25"/>
      <c r="G49" s="26">
        <v>2028</v>
      </c>
      <c r="H49" s="56">
        <f t="shared" si="9"/>
        <v>0.21385606771425386</v>
      </c>
      <c r="I49" s="56">
        <f t="shared" si="9"/>
        <v>0.78614393228574608</v>
      </c>
      <c r="J49" s="115"/>
      <c r="K49" s="115"/>
      <c r="L49" s="25"/>
      <c r="M49" s="25"/>
      <c r="N49" s="25"/>
      <c r="O49" s="25"/>
      <c r="P49" s="25"/>
      <c r="Q49" s="25"/>
      <c r="R49" s="48"/>
    </row>
    <row r="50" spans="5:20" x14ac:dyDescent="0.3">
      <c r="E50" s="49"/>
      <c r="F50" s="25"/>
      <c r="G50" s="26" t="s">
        <v>14</v>
      </c>
      <c r="H50" s="56">
        <f t="shared" si="9"/>
        <v>0.18247587642435639</v>
      </c>
      <c r="I50" s="56">
        <f t="shared" si="9"/>
        <v>0.81752412357564364</v>
      </c>
      <c r="J50" s="115"/>
      <c r="K50" s="115"/>
      <c r="L50" s="25"/>
      <c r="M50" s="25"/>
      <c r="N50" s="25"/>
      <c r="O50" s="25"/>
      <c r="P50" s="25"/>
      <c r="Q50" s="25"/>
      <c r="R50" s="48"/>
    </row>
    <row r="51" spans="5:20" x14ac:dyDescent="0.3">
      <c r="E51" s="49"/>
      <c r="F51" s="25"/>
      <c r="G51" s="25"/>
      <c r="H51" s="25"/>
      <c r="I51" s="25"/>
      <c r="J51" s="25"/>
      <c r="K51" s="25"/>
      <c r="L51" s="25"/>
      <c r="M51" s="25"/>
      <c r="N51" s="25"/>
      <c r="O51" s="25"/>
      <c r="P51" s="25"/>
      <c r="Q51" s="25"/>
      <c r="R51" s="48"/>
    </row>
    <row r="52" spans="5:20" x14ac:dyDescent="0.3">
      <c r="E52" s="49" t="s">
        <v>34</v>
      </c>
      <c r="F52" s="25"/>
      <c r="G52" s="25"/>
      <c r="H52" s="25"/>
      <c r="I52" s="57"/>
      <c r="J52" s="57"/>
      <c r="K52" s="57"/>
      <c r="L52" s="57"/>
      <c r="M52" s="25"/>
      <c r="N52" s="25"/>
      <c r="O52" s="25"/>
      <c r="P52" s="25"/>
      <c r="Q52" s="25"/>
      <c r="R52" s="48"/>
    </row>
    <row r="53" spans="5:20" ht="15" thickBot="1" x14ac:dyDescent="0.35">
      <c r="E53" s="52"/>
      <c r="F53" s="35"/>
      <c r="G53" s="35"/>
      <c r="H53" s="35"/>
      <c r="I53" s="35"/>
      <c r="J53" s="35"/>
      <c r="K53" s="35"/>
      <c r="L53" s="35"/>
      <c r="M53" s="35"/>
      <c r="N53" s="35"/>
      <c r="O53" s="35"/>
      <c r="P53" s="35"/>
      <c r="Q53" s="35"/>
      <c r="R53" s="53"/>
    </row>
    <row r="60" spans="5:20" x14ac:dyDescent="0.3">
      <c r="S60" s="34"/>
      <c r="T60" s="34"/>
    </row>
  </sheetData>
  <sheetProtection algorithmName="SHA-512" hashValue="D4p3ScDRJ9NA6aXAA3fz31wOIMVoSNDkmCHZ5UsdnWU8znjcavs8so0eJcLF591/El3MPEXL5PWxUhzw0AK18w==" saltValue="QWWc5W9sQnXt37Q8sYdPZ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0,5 pct. g.krav</vt:lpstr>
      <vt:lpstr>1 pct. g.krav</vt:lpstr>
      <vt:lpstr>Vægte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Börjesson (FSTS)</dc:creator>
  <cp:lastModifiedBy>Sofie Styrbæk Bringstrup (FSTS)</cp:lastModifiedBy>
  <dcterms:created xsi:type="dcterms:W3CDTF">2020-03-20T08:21:38Z</dcterms:created>
  <dcterms:modified xsi:type="dcterms:W3CDTF">2020-04-23T07:19:23Z</dcterms:modified>
</cp:coreProperties>
</file>